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756" windowWidth="18264" windowHeight="9264" tabRatio="879"/>
  </bookViews>
  <sheets>
    <sheet name="Dosing - Flourish" sheetId="11" r:id="rId1"/>
    <sheet name="Dosing - Aquavitro" sheetId="14" state="hidden" r:id="rId2"/>
  </sheets>
  <calcPr calcId="145621"/>
</workbook>
</file>

<file path=xl/calcChain.xml><?xml version="1.0" encoding="utf-8"?>
<calcChain xmlns="http://schemas.openxmlformats.org/spreadsheetml/2006/main">
  <c r="C18" i="14" l="1"/>
  <c r="C18" i="11"/>
  <c r="O16" i="14" l="1"/>
  <c r="O15" i="14"/>
  <c r="O14" i="14"/>
  <c r="O13" i="14"/>
  <c r="C13" i="14" l="1"/>
  <c r="E13" i="14" s="1"/>
  <c r="C14" i="14"/>
  <c r="G14" i="14" s="1"/>
  <c r="C15" i="14"/>
  <c r="E15" i="14" s="1"/>
  <c r="C16" i="14"/>
  <c r="H16" i="14" s="1"/>
  <c r="J18" i="14"/>
  <c r="G18" i="14"/>
  <c r="C11" i="14"/>
  <c r="H11" i="14" s="1"/>
  <c r="O7" i="14"/>
  <c r="O6" i="14"/>
  <c r="E14" i="14" l="1"/>
  <c r="I11" i="14"/>
  <c r="J11" i="14"/>
  <c r="I18" i="14"/>
  <c r="F16" i="14"/>
  <c r="I15" i="14"/>
  <c r="J13" i="14"/>
  <c r="G15" i="14"/>
  <c r="N15" i="14" s="1"/>
  <c r="P15" i="14" s="1"/>
  <c r="I13" i="14"/>
  <c r="H13" i="14"/>
  <c r="G13" i="14"/>
  <c r="J16" i="14"/>
  <c r="I14" i="14"/>
  <c r="F13" i="14"/>
  <c r="H18" i="14"/>
  <c r="E18" i="14"/>
  <c r="E11" i="14"/>
  <c r="F11" i="14"/>
  <c r="G11" i="14"/>
  <c r="F18" i="14"/>
  <c r="L14" i="14" l="1"/>
  <c r="N14" i="14"/>
  <c r="P14" i="14" s="1"/>
  <c r="N16" i="14"/>
  <c r="P16" i="14" s="1"/>
  <c r="L16" i="14"/>
  <c r="L15" i="14"/>
  <c r="N13" i="14"/>
  <c r="P13" i="14" s="1"/>
  <c r="L13" i="14"/>
  <c r="N11" i="14"/>
  <c r="P11" i="14" s="1"/>
  <c r="L11" i="14"/>
  <c r="L18" i="14"/>
  <c r="N18" i="14"/>
  <c r="P18" i="14" s="1"/>
  <c r="P19" i="14" l="1"/>
  <c r="M16" i="14"/>
  <c r="M18" i="14"/>
  <c r="M14" i="14"/>
  <c r="M15" i="14"/>
  <c r="M13" i="14"/>
  <c r="M11" i="14"/>
  <c r="C11" i="11" l="1"/>
  <c r="H11" i="11" l="1"/>
  <c r="J11" i="11"/>
  <c r="F11" i="11"/>
  <c r="G11" i="11"/>
  <c r="I11" i="11"/>
  <c r="E11" i="11"/>
  <c r="L11" i="11" l="1"/>
  <c r="N11" i="11"/>
  <c r="P11" i="11" s="1"/>
  <c r="G18" i="11" l="1"/>
  <c r="E18" i="11"/>
  <c r="I18" i="11"/>
  <c r="C16" i="11"/>
  <c r="I16" i="11" s="1"/>
  <c r="C17" i="11"/>
  <c r="H17" i="11" s="1"/>
  <c r="C14" i="11"/>
  <c r="H14" i="11" s="1"/>
  <c r="C15" i="11"/>
  <c r="H15" i="11" s="1"/>
  <c r="C13" i="11"/>
  <c r="J13" i="11" s="1"/>
  <c r="C12" i="11"/>
  <c r="I12" i="11" s="1"/>
  <c r="N18" i="11" l="1"/>
  <c r="P18" i="11" s="1"/>
  <c r="L18" i="11"/>
  <c r="E13" i="11"/>
  <c r="E14" i="11"/>
  <c r="H12" i="11"/>
  <c r="J12" i="11"/>
  <c r="E12" i="11"/>
  <c r="E15" i="11"/>
  <c r="F12" i="11"/>
  <c r="G16" i="11"/>
  <c r="G12" i="11"/>
  <c r="F17" i="11"/>
  <c r="L13" i="11" l="1"/>
  <c r="N13" i="11"/>
  <c r="P13" i="11" s="1"/>
  <c r="N17" i="11"/>
  <c r="P17" i="11" s="1"/>
  <c r="L17" i="11"/>
  <c r="N16" i="11"/>
  <c r="P16" i="11" s="1"/>
  <c r="L16" i="11"/>
  <c r="N15" i="11"/>
  <c r="P15" i="11" s="1"/>
  <c r="L15" i="11"/>
  <c r="L14" i="11"/>
  <c r="N14" i="11"/>
  <c r="P14" i="11" s="1"/>
  <c r="L12" i="11"/>
  <c r="N12" i="11"/>
  <c r="P12" i="11" s="1"/>
  <c r="M13" i="11" l="1"/>
  <c r="P19" i="11"/>
  <c r="M15" i="11"/>
  <c r="M12" i="11"/>
  <c r="M16" i="11"/>
  <c r="M14" i="11"/>
  <c r="M18" i="11"/>
  <c r="M17" i="11"/>
  <c r="M11" i="11"/>
  <c r="O7" i="11" l="1"/>
  <c r="O6" i="11"/>
</calcChain>
</file>

<file path=xl/sharedStrings.xml><?xml version="1.0" encoding="utf-8"?>
<sst xmlns="http://schemas.openxmlformats.org/spreadsheetml/2006/main" count="116" uniqueCount="57">
  <si>
    <t>ml</t>
  </si>
  <si>
    <t>Flourish</t>
  </si>
  <si>
    <t xml:space="preserve">   K  :  10 - 30 ppm</t>
  </si>
  <si>
    <t xml:space="preserve">  Fe :   0.2 - 0.7 ppm</t>
  </si>
  <si>
    <t>PO4 :   0.2 - 2.0 ppm</t>
  </si>
  <si>
    <t>NO3 :   5 - 30 ppm</t>
  </si>
  <si>
    <t>GH :   2 - 8 degrees</t>
  </si>
  <si>
    <t>KH :   3 - 6 degrees</t>
  </si>
  <si>
    <t xml:space="preserve"> pH :   6.0 - 7.0</t>
  </si>
  <si>
    <t xml:space="preserve"> "Although planted aquariums are often considered to be difficult for the beginning hobbyist, we believe that planted aquaria are actually ideal for the beginner. With the right substrate the beginner can have a successful aquarium with a minimum of maintenance. As the beginner becomes more comfortable in the hobby they will feel inclined to experiment a bit and thus build on the solid foundation they have already established. It won't always be necessary to dose your aquarium with each of the products in the Flourish line, but as an example, we have developed one possible dosing regimen using all of our plant products. This is by no means the only way to dose your aquarium; it is merely a suggestion. Your dosing regimen will depend greatly on a variety of factors, including lighting, initial water quality, how heavily stocked your aquarium is, substrate selection, and types of plants; so don't be surprised if getting the results you want takes a little experimentation."</t>
  </si>
  <si>
    <t>Please read this before you start your dosing regimen.</t>
  </si>
  <si>
    <t>SEACHEM'S "A SUGGESTED DOSING for a PLANTED TANK"</t>
  </si>
  <si>
    <t>Iron</t>
  </si>
  <si>
    <t>Phosphorous</t>
  </si>
  <si>
    <t>Nitrogen</t>
  </si>
  <si>
    <t>Trace</t>
  </si>
  <si>
    <t>Potassium</t>
  </si>
  <si>
    <t>US Gallons</t>
  </si>
  <si>
    <t>Liters</t>
  </si>
  <si>
    <t>Total ml</t>
  </si>
  <si>
    <t>%</t>
  </si>
  <si>
    <t>Mon</t>
  </si>
  <si>
    <t>Tue</t>
  </si>
  <si>
    <t>Wed</t>
  </si>
  <si>
    <t>Thu</t>
  </si>
  <si>
    <t>Fri</t>
  </si>
  <si>
    <t>Sat</t>
  </si>
  <si>
    <t>Ratio</t>
  </si>
  <si>
    <t>Multiplier</t>
  </si>
  <si>
    <t>Product</t>
  </si>
  <si>
    <t>Recommended Parameters</t>
  </si>
  <si>
    <t>Excel</t>
  </si>
  <si>
    <t>Advance*</t>
  </si>
  <si>
    <t>Weekly</t>
  </si>
  <si>
    <t>500 ml</t>
  </si>
  <si>
    <t>500 ml Lasts</t>
  </si>
  <si>
    <t># Weeks</t>
  </si>
  <si>
    <t>Cost Per</t>
  </si>
  <si>
    <t>Year</t>
  </si>
  <si>
    <t>Convert</t>
  </si>
  <si>
    <t>Gallons To</t>
  </si>
  <si>
    <t>Liters To</t>
  </si>
  <si>
    <t>Gallons</t>
  </si>
  <si>
    <t>Calculate
Dosing For</t>
  </si>
  <si>
    <t>This version of the calculator was created by Marios Alexandrou of Infolific.com.</t>
  </si>
  <si>
    <t>Based on the original spreadsheet from Left C.</t>
  </si>
  <si>
    <t>Sun</t>
  </si>
  <si>
    <t>Uses the dosing schedule from SeaChem. Water change percentage determined via email to SeaChem support.</t>
  </si>
  <si>
    <t>Propel</t>
  </si>
  <si>
    <t>Activate</t>
  </si>
  <si>
    <t>Synthesis</t>
  </si>
  <si>
    <t>Envy</t>
  </si>
  <si>
    <t>Water Change.
Adjust water pH, GH, and KH as desired.</t>
  </si>
  <si>
    <t>Uses the dosing schedule from Seachem. Water change percentage determined via email to Seachem support.</t>
  </si>
  <si>
    <t>* Use Advance every day for first 10 days and then every other day thereafter. Just delete the values for Tue, Thu, and Sat starting week 3.</t>
  </si>
  <si>
    <r>
      <t xml:space="preserve">Directions: </t>
    </r>
    <r>
      <rPr>
        <sz val="8"/>
        <rFont val="Calibri"/>
        <family val="2"/>
        <scheme val="minor"/>
      </rPr>
      <t>A cell with a green background is one that you can modify. Type in a value for the number of gallons you'll be dosing. It probably won't make a huge difference, but the actual amount of water in your tank is less than what the manufacturer states so consider calculating it based on your own measurements. Note the change in Advance usage for the first 10 days vs. thereafter -- just delete the values for Tue, Thu, and Sat starting week 3.</t>
    </r>
    <r>
      <rPr>
        <b/>
        <sz val="8"/>
        <rFont val="Calibri"/>
        <family val="2"/>
        <scheme val="minor"/>
      </rPr>
      <t xml:space="preserve">
Optional: </t>
    </r>
    <r>
      <rPr>
        <sz val="8"/>
        <rFont val="Calibri"/>
        <family val="2"/>
        <scheme val="minor"/>
      </rPr>
      <t xml:space="preserve">You can modify the Multiplier values if you'd like to dose more of any particular product. If you're curious about yearly costs, enter the cost for a 500 ml bottle of each product in the cells below Cost Per 500 ml.
</t>
    </r>
  </si>
  <si>
    <r>
      <t xml:space="preserve">Directions: </t>
    </r>
    <r>
      <rPr>
        <sz val="8"/>
        <rFont val="Calibri"/>
        <family val="2"/>
        <scheme val="minor"/>
      </rPr>
      <t>A cell with a green background is one that you can modify. Type in a value for the number of gallons you'll be dosing. It probably won't make a huge difference, but the actual amount of water in your tank is less than what the manufacturer states so consider calculating it based on your own measurements.</t>
    </r>
    <r>
      <rPr>
        <b/>
        <sz val="8"/>
        <rFont val="Calibri"/>
        <family val="2"/>
        <scheme val="minor"/>
      </rPr>
      <t xml:space="preserve">
Optional: </t>
    </r>
    <r>
      <rPr>
        <sz val="8"/>
        <rFont val="Calibri"/>
        <family val="2"/>
        <scheme val="minor"/>
      </rPr>
      <t xml:space="preserve">You can modify the Multiplier values if you'd like to dose more of any particular product. If you're curious about yearly costs, enter the cost for a 500 ml bottle of each product in the cells below Cost Per 500 ml.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</si>
</sst>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0"/>
    <numFmt numFmtId="167" formatCode="0.0000"/>
    <numFmt numFmtId="174" formatCode="&quot;$&quot;#,##0.00"/>
  </numFmts>
  <fonts count="10" x14ac:knownFonts="1">
    <font>
      <sz val="11"/>
      <color theme="1"/>
      <name val="Calibri"/>
      <family val="2"/>
      <scheme val="minor"/>
    </font>
    <font>
      <u/>
      <sz val="11"/>
      <color theme="10"/>
      <name val="Calibri"/>
      <family val="2"/>
      <scheme val="minor"/>
    </font>
    <font>
      <sz val="10"/>
      <name val="Calibri"/>
      <family val="2"/>
      <scheme val="minor"/>
    </font>
    <font>
      <sz val="10"/>
      <name val="Arial"/>
      <family val="2"/>
    </font>
    <font>
      <sz val="11"/>
      <color theme="1"/>
      <name val="Calibri"/>
      <family val="2"/>
      <scheme val="minor"/>
    </font>
    <font>
      <b/>
      <sz val="8"/>
      <name val="Calibri"/>
      <family val="2"/>
      <scheme val="minor"/>
    </font>
    <font>
      <sz val="8"/>
      <name val="Calibri"/>
      <family val="2"/>
      <scheme val="minor"/>
    </font>
    <font>
      <b/>
      <u/>
      <sz val="8"/>
      <name val="Calibri"/>
      <family val="2"/>
      <scheme val="minor"/>
    </font>
    <font>
      <b/>
      <sz val="20"/>
      <name val="Calibri"/>
      <family val="2"/>
      <scheme val="minor"/>
    </font>
    <font>
      <u/>
      <sz val="8"/>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applyNumberFormat="0" applyFill="0" applyBorder="0" applyAlignment="0" applyProtection="0"/>
    <xf numFmtId="0" fontId="3" fillId="0" borderId="0"/>
    <xf numFmtId="9" fontId="3" fillId="0" borderId="0" applyFont="0" applyFill="0" applyBorder="0" applyAlignment="0" applyProtection="0"/>
    <xf numFmtId="9" fontId="4" fillId="0" borderId="0" applyFont="0" applyFill="0" applyBorder="0" applyAlignment="0" applyProtection="0"/>
  </cellStyleXfs>
  <cellXfs count="50">
    <xf numFmtId="0" fontId="0" fillId="0" borderId="0" xfId="0"/>
    <xf numFmtId="0" fontId="2" fillId="0" borderId="0" xfId="2" applyFont="1"/>
    <xf numFmtId="0" fontId="5" fillId="0" borderId="0" xfId="2" applyFont="1" applyAlignment="1">
      <alignment horizontal="center" wrapText="1"/>
    </xf>
    <xf numFmtId="0" fontId="6" fillId="0" borderId="0" xfId="2" applyFont="1"/>
    <xf numFmtId="0" fontId="5" fillId="0" borderId="0" xfId="2" applyFont="1" applyAlignment="1">
      <alignment horizontal="left"/>
    </xf>
    <xf numFmtId="0" fontId="5" fillId="0" borderId="0" xfId="2" applyFont="1" applyAlignment="1">
      <alignment horizontal="center"/>
    </xf>
    <xf numFmtId="0" fontId="5" fillId="0" borderId="0" xfId="2" applyFont="1"/>
    <xf numFmtId="0" fontId="5" fillId="2" borderId="2" xfId="2" applyFont="1" applyFill="1" applyBorder="1"/>
    <xf numFmtId="167" fontId="5" fillId="2" borderId="2" xfId="2" applyNumberFormat="1" applyFont="1" applyFill="1" applyBorder="1" applyAlignment="1">
      <alignment horizontal="center"/>
    </xf>
    <xf numFmtId="165" fontId="5" fillId="2" borderId="2" xfId="2" applyNumberFormat="1" applyFont="1" applyFill="1" applyBorder="1" applyAlignment="1">
      <alignment horizontal="center"/>
    </xf>
    <xf numFmtId="174" fontId="5" fillId="0" borderId="0" xfId="2" applyNumberFormat="1" applyFont="1" applyAlignment="1">
      <alignment horizontal="center"/>
    </xf>
    <xf numFmtId="0" fontId="5" fillId="0" borderId="3" xfId="2" applyFont="1" applyBorder="1" applyAlignment="1">
      <alignment horizontal="center"/>
    </xf>
    <xf numFmtId="0" fontId="6" fillId="0" borderId="0" xfId="2" applyFont="1" applyBorder="1"/>
    <xf numFmtId="0" fontId="5" fillId="0" borderId="0" xfId="2" applyFont="1" applyBorder="1" applyAlignment="1">
      <alignment horizontal="left"/>
    </xf>
    <xf numFmtId="0" fontId="5" fillId="3" borderId="0" xfId="2" applyFont="1" applyFill="1" applyBorder="1" applyAlignment="1"/>
    <xf numFmtId="0" fontId="7" fillId="3" borderId="0" xfId="2" applyFont="1" applyFill="1" applyBorder="1" applyAlignment="1"/>
    <xf numFmtId="0" fontId="5" fillId="3" borderId="0" xfId="2" applyFont="1" applyFill="1" applyAlignment="1">
      <alignment horizontal="left"/>
    </xf>
    <xf numFmtId="0" fontId="7" fillId="3" borderId="0" xfId="2" applyFont="1" applyFill="1" applyAlignment="1">
      <alignment horizontal="center"/>
    </xf>
    <xf numFmtId="0" fontId="9" fillId="3" borderId="0" xfId="1" applyFont="1" applyFill="1" applyAlignment="1">
      <alignment horizontal="left" vertical="top"/>
    </xf>
    <xf numFmtId="0" fontId="5" fillId="3" borderId="0" xfId="2" applyFont="1" applyFill="1" applyAlignment="1">
      <alignment horizontal="left" vertical="top" wrapText="1"/>
    </xf>
    <xf numFmtId="0" fontId="5" fillId="3" borderId="0" xfId="2" applyFont="1" applyFill="1" applyAlignment="1">
      <alignment horizontal="left" vertical="center"/>
    </xf>
    <xf numFmtId="2" fontId="5" fillId="3" borderId="0" xfId="2" applyNumberFormat="1" applyFont="1" applyFill="1" applyAlignment="1">
      <alignment horizontal="center" vertical="center"/>
    </xf>
    <xf numFmtId="0" fontId="5" fillId="3" borderId="0" xfId="2" applyFont="1" applyFill="1" applyAlignment="1">
      <alignment vertical="center"/>
    </xf>
    <xf numFmtId="2" fontId="5" fillId="3" borderId="0" xfId="2" applyNumberFormat="1" applyFont="1" applyFill="1" applyBorder="1" applyAlignment="1">
      <alignment horizontal="center" vertical="center"/>
    </xf>
    <xf numFmtId="165" fontId="5" fillId="3" borderId="2" xfId="2" applyNumberFormat="1" applyFont="1" applyFill="1" applyBorder="1" applyAlignment="1">
      <alignment horizontal="center"/>
    </xf>
    <xf numFmtId="0" fontId="5" fillId="3" borderId="2" xfId="2" applyFont="1" applyFill="1" applyBorder="1"/>
    <xf numFmtId="167" fontId="5" fillId="3" borderId="2" xfId="2" applyNumberFormat="1" applyFont="1" applyFill="1" applyBorder="1" applyAlignment="1">
      <alignment horizontal="center"/>
    </xf>
    <xf numFmtId="0" fontId="1" fillId="3" borderId="0" xfId="1" applyFill="1" applyAlignment="1">
      <alignment horizontal="left" vertical="top" wrapText="1"/>
    </xf>
    <xf numFmtId="0" fontId="9" fillId="3" borderId="0" xfId="1" applyFont="1" applyFill="1" applyAlignment="1">
      <alignment horizontal="left" vertical="top" wrapText="1"/>
    </xf>
    <xf numFmtId="165" fontId="5" fillId="0" borderId="7" xfId="2" applyNumberFormat="1" applyFont="1" applyFill="1" applyBorder="1" applyAlignment="1">
      <alignment horizontal="center"/>
    </xf>
    <xf numFmtId="9" fontId="5" fillId="0" borderId="2" xfId="4" applyNumberFormat="1" applyFont="1" applyFill="1" applyBorder="1" applyAlignment="1">
      <alignment horizontal="center"/>
    </xf>
    <xf numFmtId="165" fontId="5" fillId="0" borderId="2" xfId="2" applyNumberFormat="1" applyFont="1" applyFill="1" applyBorder="1" applyAlignment="1">
      <alignment horizontal="center"/>
    </xf>
    <xf numFmtId="174" fontId="5" fillId="0" borderId="1" xfId="2" applyNumberFormat="1" applyFont="1" applyFill="1" applyBorder="1" applyAlignment="1">
      <alignment horizontal="center"/>
    </xf>
    <xf numFmtId="174" fontId="5" fillId="0" borderId="2" xfId="2" applyNumberFormat="1" applyFont="1" applyFill="1" applyBorder="1" applyAlignment="1">
      <alignment horizontal="center"/>
    </xf>
    <xf numFmtId="0" fontId="5" fillId="4" borderId="1" xfId="2" applyFont="1" applyFill="1" applyBorder="1" applyAlignment="1">
      <alignment horizontal="center" vertical="center"/>
    </xf>
    <xf numFmtId="9" fontId="5" fillId="4" borderId="1" xfId="4" applyFont="1" applyFill="1" applyBorder="1" applyAlignment="1">
      <alignment horizontal="center"/>
    </xf>
    <xf numFmtId="0" fontId="5" fillId="3" borderId="0" xfId="2" applyFont="1" applyFill="1" applyAlignment="1">
      <alignment horizontal="left" vertical="top" wrapText="1"/>
    </xf>
    <xf numFmtId="0" fontId="5" fillId="3" borderId="3" xfId="2" applyFont="1" applyFill="1" applyBorder="1" applyAlignment="1">
      <alignment horizontal="center" vertical="center"/>
    </xf>
    <xf numFmtId="0" fontId="5" fillId="3" borderId="0" xfId="2" applyFont="1" applyFill="1" applyAlignment="1">
      <alignment horizontal="center" vertical="center"/>
    </xf>
    <xf numFmtId="0" fontId="6" fillId="3" borderId="0" xfId="2" applyFont="1" applyFill="1" applyAlignment="1">
      <alignment horizontal="left" vertical="top" wrapText="1"/>
    </xf>
    <xf numFmtId="0" fontId="5" fillId="3" borderId="0" xfId="2" applyFont="1" applyFill="1" applyAlignment="1">
      <alignment horizontal="left" vertical="top" wrapText="1"/>
    </xf>
    <xf numFmtId="0" fontId="8" fillId="3" borderId="0" xfId="2" applyFont="1" applyFill="1" applyAlignment="1">
      <alignment horizontal="center"/>
    </xf>
    <xf numFmtId="0" fontId="5" fillId="4" borderId="4" xfId="2" applyFont="1" applyFill="1" applyBorder="1" applyAlignment="1">
      <alignment horizontal="center" vertical="center"/>
    </xf>
    <xf numFmtId="0" fontId="5" fillId="4" borderId="5" xfId="2" applyFont="1" applyFill="1" applyBorder="1" applyAlignment="1">
      <alignment horizontal="center" vertical="center"/>
    </xf>
    <xf numFmtId="0" fontId="5" fillId="0" borderId="0" xfId="2" applyFont="1" applyAlignment="1">
      <alignment horizontal="center" vertical="center"/>
    </xf>
    <xf numFmtId="0" fontId="5" fillId="0" borderId="6" xfId="2" applyFont="1" applyBorder="1" applyAlignment="1">
      <alignment horizontal="left" vertical="center" wrapText="1"/>
    </xf>
    <xf numFmtId="165" fontId="5" fillId="3" borderId="9" xfId="2" applyNumberFormat="1" applyFont="1" applyFill="1" applyBorder="1" applyAlignment="1">
      <alignment horizontal="center" vertical="center" wrapText="1"/>
    </xf>
    <xf numFmtId="165" fontId="5" fillId="3" borderId="6" xfId="2" applyNumberFormat="1" applyFont="1" applyFill="1" applyBorder="1" applyAlignment="1">
      <alignment horizontal="center" vertical="center" wrapText="1"/>
    </xf>
    <xf numFmtId="165" fontId="5" fillId="3" borderId="8" xfId="2" applyNumberFormat="1" applyFont="1" applyFill="1" applyBorder="1" applyAlignment="1">
      <alignment horizontal="center" vertical="center" wrapText="1"/>
    </xf>
    <xf numFmtId="0" fontId="6" fillId="3" borderId="0" xfId="2" applyFont="1" applyFill="1" applyAlignment="1">
      <alignment horizontal="left"/>
    </xf>
  </cellXfs>
  <cellStyles count="5">
    <cellStyle name="Hyperlink" xfId="1" builtinId="8"/>
    <cellStyle name="Normal" xfId="0" builtinId="0"/>
    <cellStyle name="Normal 2" xfId="2"/>
    <cellStyle name="Percent" xfId="4" builtinId="5"/>
    <cellStyle name="Percent 2" xfId="3"/>
  </cellStyles>
  <dxfs count="20">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D7E4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nfolific.com/" TargetMode="External"/><Relationship Id="rId7" Type="http://schemas.openxmlformats.org/officeDocument/2006/relationships/printerSettings" Target="../printerSettings/printerSettings1.bin"/><Relationship Id="rId2" Type="http://schemas.openxmlformats.org/officeDocument/2006/relationships/hyperlink" Target="http://www.seachem.com/downloads/charts/Plant-Dose-Chart.pdf" TargetMode="External"/><Relationship Id="rId1" Type="http://schemas.openxmlformats.org/officeDocument/2006/relationships/hyperlink" Target="http://www.aquaticplantcentral.com/forumapc/fertilizing/45119-seachem-dosing-calculator-chart.html" TargetMode="External"/><Relationship Id="rId6" Type="http://schemas.openxmlformats.org/officeDocument/2006/relationships/hyperlink" Target="http://www.seachem.com/downloads/charts/Plant-Dose-Chart.pdf" TargetMode="External"/><Relationship Id="rId5" Type="http://schemas.openxmlformats.org/officeDocument/2006/relationships/hyperlink" Target="http://www.aquaticplantcentral.com/forumapc/fertilizing/45119-seachem-dosing-calculator-chart.html" TargetMode="External"/><Relationship Id="rId4" Type="http://schemas.openxmlformats.org/officeDocument/2006/relationships/hyperlink" Target="http://infolific.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infolific.com/" TargetMode="External"/><Relationship Id="rId2" Type="http://schemas.openxmlformats.org/officeDocument/2006/relationships/hyperlink" Target="http://www.seachem.com/downloads/charts/Plant-Dose-Chart.pdf" TargetMode="External"/><Relationship Id="rId1" Type="http://schemas.openxmlformats.org/officeDocument/2006/relationships/hyperlink" Target="http://www.aquaticplantcentral.com/forumapc/fertilizing/45119-seachem-dosing-calculator-chart.html"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34"/>
  <sheetViews>
    <sheetView tabSelected="1" zoomScaleNormal="100" zoomScaleSheetLayoutView="50" workbookViewId="0">
      <selection activeCell="A21" sqref="A21"/>
    </sheetView>
  </sheetViews>
  <sheetFormatPr defaultRowHeight="13.8" x14ac:dyDescent="0.3"/>
  <cols>
    <col min="1" max="1" width="10.44140625" style="1" customWidth="1"/>
    <col min="2" max="3" width="6.88671875" style="1" customWidth="1"/>
    <col min="4" max="4" width="6.77734375" style="1" bestFit="1" customWidth="1"/>
    <col min="5" max="12" width="7.21875" style="1" customWidth="1"/>
    <col min="13" max="16384" width="8.88671875" style="1"/>
  </cols>
  <sheetData>
    <row r="1" spans="1:16" ht="25.8" x14ac:dyDescent="0.5">
      <c r="A1" s="41" t="s">
        <v>11</v>
      </c>
      <c r="B1" s="41"/>
      <c r="C1" s="41"/>
      <c r="D1" s="41"/>
      <c r="E1" s="41"/>
      <c r="F1" s="41"/>
      <c r="G1" s="41"/>
      <c r="H1" s="41"/>
      <c r="I1" s="41"/>
      <c r="J1" s="41"/>
      <c r="K1" s="41"/>
      <c r="L1" s="41"/>
      <c r="M1" s="41"/>
      <c r="N1" s="41"/>
      <c r="O1" s="41"/>
      <c r="P1" s="41"/>
    </row>
    <row r="2" spans="1:16" ht="67.8" customHeight="1" x14ac:dyDescent="0.3">
      <c r="A2" s="40" t="s">
        <v>55</v>
      </c>
      <c r="B2" s="40"/>
      <c r="C2" s="40"/>
      <c r="D2" s="40"/>
      <c r="E2" s="40"/>
      <c r="F2" s="40"/>
      <c r="G2" s="40"/>
      <c r="H2" s="40"/>
      <c r="I2" s="40"/>
      <c r="J2" s="40"/>
      <c r="K2" s="40"/>
      <c r="L2" s="40"/>
      <c r="M2" s="40"/>
      <c r="N2" s="40"/>
      <c r="O2" s="40"/>
      <c r="P2" s="40"/>
    </row>
    <row r="3" spans="1:16" x14ac:dyDescent="0.3">
      <c r="A3" s="18" t="s">
        <v>44</v>
      </c>
      <c r="B3" s="28"/>
      <c r="C3" s="28"/>
      <c r="D3" s="28"/>
      <c r="E3" s="28"/>
      <c r="F3" s="28"/>
      <c r="G3" s="28"/>
      <c r="H3" s="19"/>
      <c r="I3" s="19"/>
      <c r="J3" s="19"/>
      <c r="K3" s="19"/>
      <c r="L3" s="19"/>
      <c r="M3" s="19"/>
      <c r="N3" s="19"/>
      <c r="O3" s="19"/>
      <c r="P3" s="19"/>
    </row>
    <row r="4" spans="1:16" ht="14.4" x14ac:dyDescent="0.3">
      <c r="A4" s="18" t="s">
        <v>45</v>
      </c>
      <c r="B4" s="28"/>
      <c r="C4" s="28"/>
      <c r="D4" s="28"/>
      <c r="E4" s="18" t="s">
        <v>53</v>
      </c>
      <c r="F4" s="27"/>
      <c r="G4" s="27"/>
      <c r="H4" s="27"/>
      <c r="I4" s="27"/>
      <c r="J4" s="27"/>
      <c r="K4" s="27"/>
      <c r="L4" s="27"/>
      <c r="M4" s="27"/>
      <c r="N4" s="19"/>
      <c r="O4" s="19"/>
      <c r="P4" s="19"/>
    </row>
    <row r="5" spans="1:16" ht="12" customHeight="1" x14ac:dyDescent="0.3">
      <c r="A5" s="2"/>
      <c r="B5" s="2"/>
      <c r="C5" s="2"/>
      <c r="D5" s="2"/>
      <c r="E5" s="2"/>
      <c r="F5" s="2"/>
      <c r="G5" s="2"/>
      <c r="H5" s="2"/>
      <c r="I5" s="2"/>
      <c r="J5" s="2"/>
      <c r="K5" s="2"/>
      <c r="L5" s="2"/>
      <c r="M5" s="2"/>
    </row>
    <row r="6" spans="1:16" ht="14.4" customHeight="1" x14ac:dyDescent="0.3">
      <c r="A6" s="45" t="s">
        <v>43</v>
      </c>
      <c r="B6" s="42">
        <v>35</v>
      </c>
      <c r="C6" s="44" t="s">
        <v>17</v>
      </c>
      <c r="D6" s="2"/>
      <c r="E6" s="2"/>
      <c r="F6" s="3"/>
      <c r="K6" s="20" t="s">
        <v>39</v>
      </c>
      <c r="L6" s="34">
        <v>35</v>
      </c>
      <c r="M6" s="37" t="s">
        <v>40</v>
      </c>
      <c r="N6" s="38"/>
      <c r="O6" s="21">
        <f>L6*3.785</f>
        <v>132.47499999999999</v>
      </c>
      <c r="P6" s="22" t="s">
        <v>18</v>
      </c>
    </row>
    <row r="7" spans="1:16" x14ac:dyDescent="0.3">
      <c r="A7" s="45"/>
      <c r="B7" s="43"/>
      <c r="C7" s="44"/>
      <c r="D7" s="3"/>
      <c r="E7" s="3"/>
      <c r="F7" s="3"/>
      <c r="K7" s="20" t="s">
        <v>39</v>
      </c>
      <c r="L7" s="34">
        <v>132.47999999999999</v>
      </c>
      <c r="M7" s="37" t="s">
        <v>41</v>
      </c>
      <c r="N7" s="38"/>
      <c r="O7" s="23">
        <f>L7*0.2642</f>
        <v>35.001215999999999</v>
      </c>
      <c r="P7" s="22" t="s">
        <v>42</v>
      </c>
    </row>
    <row r="8" spans="1:16" ht="12" customHeight="1" x14ac:dyDescent="0.3">
      <c r="A8" s="3"/>
      <c r="B8" s="6"/>
      <c r="C8" s="3"/>
      <c r="D8" s="3"/>
      <c r="E8" s="3"/>
      <c r="F8" s="3"/>
      <c r="G8" s="3"/>
      <c r="H8" s="3"/>
      <c r="I8" s="3"/>
      <c r="J8" s="3"/>
      <c r="K8" s="3"/>
      <c r="L8" s="3"/>
      <c r="M8" s="3"/>
    </row>
    <row r="9" spans="1:16" x14ac:dyDescent="0.3">
      <c r="A9" s="3"/>
      <c r="B9" s="3"/>
      <c r="C9" s="3"/>
      <c r="D9" s="12"/>
      <c r="E9" s="5" t="s">
        <v>21</v>
      </c>
      <c r="F9" s="5" t="s">
        <v>22</v>
      </c>
      <c r="G9" s="5" t="s">
        <v>23</v>
      </c>
      <c r="H9" s="5" t="s">
        <v>24</v>
      </c>
      <c r="I9" s="5" t="s">
        <v>25</v>
      </c>
      <c r="J9" s="5" t="s">
        <v>26</v>
      </c>
      <c r="K9" s="5" t="s">
        <v>46</v>
      </c>
      <c r="L9" s="11" t="s">
        <v>33</v>
      </c>
      <c r="M9" s="5" t="s">
        <v>33</v>
      </c>
      <c r="N9" s="5" t="s">
        <v>35</v>
      </c>
      <c r="O9" s="5" t="s">
        <v>37</v>
      </c>
      <c r="P9" s="5" t="s">
        <v>37</v>
      </c>
    </row>
    <row r="10" spans="1:16" x14ac:dyDescent="0.3">
      <c r="A10" s="4" t="s">
        <v>29</v>
      </c>
      <c r="B10" s="5"/>
      <c r="C10" s="5" t="s">
        <v>27</v>
      </c>
      <c r="D10" s="13" t="s">
        <v>28</v>
      </c>
      <c r="E10" s="5" t="s">
        <v>0</v>
      </c>
      <c r="F10" s="5" t="s">
        <v>0</v>
      </c>
      <c r="G10" s="5" t="s">
        <v>0</v>
      </c>
      <c r="H10" s="5" t="s">
        <v>0</v>
      </c>
      <c r="I10" s="5" t="s">
        <v>0</v>
      </c>
      <c r="J10" s="5" t="s">
        <v>0</v>
      </c>
      <c r="K10" s="5"/>
      <c r="L10" s="11" t="s">
        <v>19</v>
      </c>
      <c r="M10" s="5" t="s">
        <v>20</v>
      </c>
      <c r="N10" s="5" t="s">
        <v>36</v>
      </c>
      <c r="O10" s="5" t="s">
        <v>34</v>
      </c>
      <c r="P10" s="5" t="s">
        <v>38</v>
      </c>
    </row>
    <row r="11" spans="1:16" x14ac:dyDescent="0.3">
      <c r="A11" s="25" t="s">
        <v>31</v>
      </c>
      <c r="B11" s="25"/>
      <c r="C11" s="26">
        <f>5/50</f>
        <v>0.1</v>
      </c>
      <c r="D11" s="35">
        <v>1.1499999999999999</v>
      </c>
      <c r="E11" s="24">
        <f t="shared" ref="E11:J12" si="0">$C11*$D11*$B$6</f>
        <v>4.0249999999999995</v>
      </c>
      <c r="F11" s="24">
        <f t="shared" si="0"/>
        <v>4.0249999999999995</v>
      </c>
      <c r="G11" s="24">
        <f t="shared" si="0"/>
        <v>4.0249999999999995</v>
      </c>
      <c r="H11" s="24">
        <f t="shared" si="0"/>
        <v>4.0249999999999995</v>
      </c>
      <c r="I11" s="24">
        <f t="shared" si="0"/>
        <v>4.0249999999999995</v>
      </c>
      <c r="J11" s="24">
        <f t="shared" si="0"/>
        <v>4.0249999999999995</v>
      </c>
      <c r="K11" s="46" t="s">
        <v>52</v>
      </c>
      <c r="L11" s="29">
        <f>SUM(E11:J11)</f>
        <v>24.149999999999995</v>
      </c>
      <c r="M11" s="30">
        <f>L11/SUM(L$11:L$18)</f>
        <v>0.1640253565768621</v>
      </c>
      <c r="N11" s="31">
        <f>500/SUM(E11:J11)</f>
        <v>20.703933747412012</v>
      </c>
      <c r="O11" s="32">
        <v>17.989999999999998</v>
      </c>
      <c r="P11" s="33">
        <f>O11/N11*52</f>
        <v>45.183683999999985</v>
      </c>
    </row>
    <row r="12" spans="1:16" x14ac:dyDescent="0.3">
      <c r="A12" s="7" t="s">
        <v>12</v>
      </c>
      <c r="B12" s="7"/>
      <c r="C12" s="8">
        <f>5/50</f>
        <v>0.1</v>
      </c>
      <c r="D12" s="35">
        <v>1</v>
      </c>
      <c r="E12" s="9">
        <f t="shared" si="0"/>
        <v>3.5</v>
      </c>
      <c r="F12" s="9">
        <f t="shared" si="0"/>
        <v>3.5</v>
      </c>
      <c r="G12" s="9">
        <f t="shared" si="0"/>
        <v>3.5</v>
      </c>
      <c r="H12" s="9">
        <f t="shared" si="0"/>
        <v>3.5</v>
      </c>
      <c r="I12" s="9">
        <f t="shared" si="0"/>
        <v>3.5</v>
      </c>
      <c r="J12" s="9">
        <f t="shared" si="0"/>
        <v>3.5</v>
      </c>
      <c r="K12" s="47"/>
      <c r="L12" s="29">
        <f t="shared" ref="L12:L18" si="1">SUM(E12:J12)</f>
        <v>21</v>
      </c>
      <c r="M12" s="30">
        <f t="shared" ref="M12:M18" si="2">L12/SUM(L$11:L$18)</f>
        <v>0.14263074484944535</v>
      </c>
      <c r="N12" s="31">
        <f t="shared" ref="N12:N18" si="3">500/SUM(E12:J12)</f>
        <v>23.80952380952381</v>
      </c>
      <c r="O12" s="32">
        <v>14.78</v>
      </c>
      <c r="P12" s="33">
        <f t="shared" ref="P12:P18" si="4">O12/N12*52</f>
        <v>32.279519999999998</v>
      </c>
    </row>
    <row r="13" spans="1:16" x14ac:dyDescent="0.3">
      <c r="A13" s="25" t="s">
        <v>1</v>
      </c>
      <c r="B13" s="25"/>
      <c r="C13" s="26">
        <f>5/60</f>
        <v>8.3333333333333329E-2</v>
      </c>
      <c r="D13" s="35">
        <v>1.5</v>
      </c>
      <c r="E13" s="24">
        <f>$C13*$D13*$B$6</f>
        <v>4.375</v>
      </c>
      <c r="F13" s="24"/>
      <c r="G13" s="24"/>
      <c r="H13" s="24"/>
      <c r="I13" s="24"/>
      <c r="J13" s="24">
        <f>$C13*$D13*$B$6</f>
        <v>4.375</v>
      </c>
      <c r="K13" s="47"/>
      <c r="L13" s="29">
        <f t="shared" si="1"/>
        <v>8.75</v>
      </c>
      <c r="M13" s="30">
        <f t="shared" si="2"/>
        <v>5.9429477020602223E-2</v>
      </c>
      <c r="N13" s="31">
        <f t="shared" si="3"/>
        <v>57.142857142857146</v>
      </c>
      <c r="O13" s="32">
        <v>17.989999999999998</v>
      </c>
      <c r="P13" s="33">
        <f t="shared" si="4"/>
        <v>16.370899999999999</v>
      </c>
    </row>
    <row r="14" spans="1:16" x14ac:dyDescent="0.3">
      <c r="A14" s="7" t="s">
        <v>13</v>
      </c>
      <c r="B14" s="7"/>
      <c r="C14" s="8">
        <f>2.5/20</f>
        <v>0.125</v>
      </c>
      <c r="D14" s="35">
        <v>1</v>
      </c>
      <c r="E14" s="9">
        <f>$C14*$D14*$B$6</f>
        <v>4.375</v>
      </c>
      <c r="F14" s="9"/>
      <c r="G14" s="9"/>
      <c r="H14" s="9">
        <f>$C14*$D14*$B$6</f>
        <v>4.375</v>
      </c>
      <c r="I14" s="9"/>
      <c r="J14" s="9"/>
      <c r="K14" s="47"/>
      <c r="L14" s="29">
        <f t="shared" si="1"/>
        <v>8.75</v>
      </c>
      <c r="M14" s="30">
        <f t="shared" si="2"/>
        <v>5.9429477020602223E-2</v>
      </c>
      <c r="N14" s="31">
        <f t="shared" si="3"/>
        <v>57.142857142857146</v>
      </c>
      <c r="O14" s="32">
        <v>17.989999999999998</v>
      </c>
      <c r="P14" s="33">
        <f t="shared" si="4"/>
        <v>16.370899999999999</v>
      </c>
    </row>
    <row r="15" spans="1:16" x14ac:dyDescent="0.3">
      <c r="A15" s="25" t="s">
        <v>14</v>
      </c>
      <c r="B15" s="25"/>
      <c r="C15" s="26">
        <f>2.5/40</f>
        <v>6.25E-2</v>
      </c>
      <c r="D15" s="35">
        <v>2</v>
      </c>
      <c r="E15" s="24">
        <f>$C15*$D15*$B$6</f>
        <v>4.375</v>
      </c>
      <c r="F15" s="24"/>
      <c r="G15" s="24"/>
      <c r="H15" s="24">
        <f>$C15*$D15*$B$6</f>
        <v>4.375</v>
      </c>
      <c r="I15" s="24"/>
      <c r="J15" s="24"/>
      <c r="K15" s="47"/>
      <c r="L15" s="29">
        <f t="shared" si="1"/>
        <v>8.75</v>
      </c>
      <c r="M15" s="30">
        <f t="shared" si="2"/>
        <v>5.9429477020602223E-2</v>
      </c>
      <c r="N15" s="31">
        <f t="shared" si="3"/>
        <v>57.142857142857146</v>
      </c>
      <c r="O15" s="32">
        <v>17.989999999999998</v>
      </c>
      <c r="P15" s="33">
        <f t="shared" si="4"/>
        <v>16.370899999999999</v>
      </c>
    </row>
    <row r="16" spans="1:16" x14ac:dyDescent="0.3">
      <c r="A16" s="7" t="s">
        <v>16</v>
      </c>
      <c r="B16" s="7"/>
      <c r="C16" s="8">
        <f>5/30</f>
        <v>0.16666666666666666</v>
      </c>
      <c r="D16" s="35">
        <v>2</v>
      </c>
      <c r="E16" s="9"/>
      <c r="F16" s="9"/>
      <c r="G16" s="9">
        <f>$C16*$D16*$B$6</f>
        <v>11.666666666666666</v>
      </c>
      <c r="H16" s="9"/>
      <c r="I16" s="9">
        <f>$C16*$D16*$B$6</f>
        <v>11.666666666666666</v>
      </c>
      <c r="J16" s="9"/>
      <c r="K16" s="47"/>
      <c r="L16" s="29">
        <f t="shared" si="1"/>
        <v>23.333333333333332</v>
      </c>
      <c r="M16" s="30">
        <f t="shared" si="2"/>
        <v>0.1584786053882726</v>
      </c>
      <c r="N16" s="31">
        <f t="shared" si="3"/>
        <v>21.428571428571431</v>
      </c>
      <c r="O16" s="32">
        <v>16.989999999999998</v>
      </c>
      <c r="P16" s="33">
        <f t="shared" si="4"/>
        <v>41.229066666666661</v>
      </c>
    </row>
    <row r="17" spans="1:16" x14ac:dyDescent="0.3">
      <c r="A17" s="25" t="s">
        <v>15</v>
      </c>
      <c r="B17" s="25"/>
      <c r="C17" s="26">
        <f>5/20</f>
        <v>0.25</v>
      </c>
      <c r="D17" s="35">
        <v>1.5</v>
      </c>
      <c r="E17" s="24"/>
      <c r="F17" s="24">
        <f>$C17*$D17*$B$6</f>
        <v>13.125</v>
      </c>
      <c r="G17" s="24"/>
      <c r="H17" s="24">
        <f>$C17*$D17*$B$6</f>
        <v>13.125</v>
      </c>
      <c r="I17" s="24"/>
      <c r="J17" s="24"/>
      <c r="K17" s="47"/>
      <c r="L17" s="29">
        <f t="shared" si="1"/>
        <v>26.25</v>
      </c>
      <c r="M17" s="30">
        <f t="shared" si="2"/>
        <v>0.17828843106180667</v>
      </c>
      <c r="N17" s="31">
        <f t="shared" si="3"/>
        <v>19.047619047619047</v>
      </c>
      <c r="O17" s="32">
        <v>14.78</v>
      </c>
      <c r="P17" s="33">
        <f t="shared" si="4"/>
        <v>40.349400000000003</v>
      </c>
    </row>
    <row r="18" spans="1:16" x14ac:dyDescent="0.3">
      <c r="A18" s="7" t="s">
        <v>32</v>
      </c>
      <c r="B18" s="7"/>
      <c r="C18" s="8">
        <f>5/20</f>
        <v>0.25</v>
      </c>
      <c r="D18" s="35">
        <v>1</v>
      </c>
      <c r="E18" s="9">
        <f>$C18*$D18*$B$6</f>
        <v>8.75</v>
      </c>
      <c r="F18" s="9"/>
      <c r="G18" s="9">
        <f>$C18*$D18*$B$6</f>
        <v>8.75</v>
      </c>
      <c r="H18" s="9"/>
      <c r="I18" s="9">
        <f>$C18*$D18*$B$6</f>
        <v>8.75</v>
      </c>
      <c r="J18" s="9"/>
      <c r="K18" s="48"/>
      <c r="L18" s="29">
        <f t="shared" si="1"/>
        <v>26.25</v>
      </c>
      <c r="M18" s="30">
        <f t="shared" si="2"/>
        <v>0.17828843106180667</v>
      </c>
      <c r="N18" s="31">
        <f t="shared" si="3"/>
        <v>19.047619047619047</v>
      </c>
      <c r="O18" s="32">
        <v>21.99</v>
      </c>
      <c r="P18" s="33">
        <f t="shared" si="4"/>
        <v>60.032699999999998</v>
      </c>
    </row>
    <row r="19" spans="1:16" x14ac:dyDescent="0.3">
      <c r="A19" s="3" t="s">
        <v>54</v>
      </c>
      <c r="P19" s="10">
        <f>SUM(P11:P18)</f>
        <v>268.18707066666667</v>
      </c>
    </row>
    <row r="20" spans="1:16" ht="12" customHeight="1" x14ac:dyDescent="0.3">
      <c r="A20" s="3"/>
      <c r="B20" s="3"/>
      <c r="C20" s="3"/>
      <c r="D20" s="3"/>
      <c r="E20" s="3"/>
      <c r="F20" s="3"/>
      <c r="G20" s="3"/>
      <c r="H20" s="3"/>
      <c r="I20" s="3"/>
      <c r="J20" s="3"/>
      <c r="K20" s="3"/>
      <c r="L20" s="3"/>
      <c r="M20" s="3"/>
    </row>
    <row r="21" spans="1:16" x14ac:dyDescent="0.3">
      <c r="A21" s="14" t="s">
        <v>30</v>
      </c>
      <c r="B21" s="15"/>
      <c r="C21" s="15"/>
      <c r="D21" s="16" t="s">
        <v>10</v>
      </c>
      <c r="E21" s="17"/>
      <c r="F21" s="17"/>
      <c r="G21" s="17"/>
      <c r="H21" s="17"/>
      <c r="I21" s="17"/>
      <c r="J21" s="17"/>
      <c r="K21" s="17"/>
      <c r="L21" s="17"/>
      <c r="M21" s="17"/>
      <c r="N21" s="17"/>
      <c r="O21" s="17"/>
      <c r="P21" s="17"/>
    </row>
    <row r="22" spans="1:16" x14ac:dyDescent="0.3">
      <c r="A22" s="49" t="s">
        <v>8</v>
      </c>
      <c r="B22" s="49"/>
      <c r="C22" s="17"/>
      <c r="D22" s="39" t="s">
        <v>9</v>
      </c>
      <c r="E22" s="39"/>
      <c r="F22" s="39"/>
      <c r="G22" s="39"/>
      <c r="H22" s="39"/>
      <c r="I22" s="39"/>
      <c r="J22" s="39"/>
      <c r="K22" s="39"/>
      <c r="L22" s="39"/>
      <c r="M22" s="39"/>
      <c r="N22" s="39"/>
      <c r="O22" s="39"/>
      <c r="P22" s="39"/>
    </row>
    <row r="23" spans="1:16" x14ac:dyDescent="0.3">
      <c r="A23" s="49" t="s">
        <v>7</v>
      </c>
      <c r="B23" s="49"/>
      <c r="C23" s="17"/>
      <c r="D23" s="39"/>
      <c r="E23" s="39"/>
      <c r="F23" s="39"/>
      <c r="G23" s="39"/>
      <c r="H23" s="39"/>
      <c r="I23" s="39"/>
      <c r="J23" s="39"/>
      <c r="K23" s="39"/>
      <c r="L23" s="39"/>
      <c r="M23" s="39"/>
      <c r="N23" s="39"/>
      <c r="O23" s="39"/>
      <c r="P23" s="39"/>
    </row>
    <row r="24" spans="1:16" x14ac:dyDescent="0.3">
      <c r="A24" s="49" t="s">
        <v>6</v>
      </c>
      <c r="B24" s="49"/>
      <c r="C24" s="17"/>
      <c r="D24" s="39"/>
      <c r="E24" s="39"/>
      <c r="F24" s="39"/>
      <c r="G24" s="39"/>
      <c r="H24" s="39"/>
      <c r="I24" s="39"/>
      <c r="J24" s="39"/>
      <c r="K24" s="39"/>
      <c r="L24" s="39"/>
      <c r="M24" s="39"/>
      <c r="N24" s="39"/>
      <c r="O24" s="39"/>
      <c r="P24" s="39"/>
    </row>
    <row r="25" spans="1:16" x14ac:dyDescent="0.3">
      <c r="A25" s="49" t="s">
        <v>5</v>
      </c>
      <c r="B25" s="49"/>
      <c r="C25" s="17"/>
      <c r="D25" s="39"/>
      <c r="E25" s="39"/>
      <c r="F25" s="39"/>
      <c r="G25" s="39"/>
      <c r="H25" s="39"/>
      <c r="I25" s="39"/>
      <c r="J25" s="39"/>
      <c r="K25" s="39"/>
      <c r="L25" s="39"/>
      <c r="M25" s="39"/>
      <c r="N25" s="39"/>
      <c r="O25" s="39"/>
      <c r="P25" s="39"/>
    </row>
    <row r="26" spans="1:16" x14ac:dyDescent="0.3">
      <c r="A26" s="49" t="s">
        <v>4</v>
      </c>
      <c r="B26" s="49"/>
      <c r="C26" s="17"/>
      <c r="D26" s="39"/>
      <c r="E26" s="39"/>
      <c r="F26" s="39"/>
      <c r="G26" s="39"/>
      <c r="H26" s="39"/>
      <c r="I26" s="39"/>
      <c r="J26" s="39"/>
      <c r="K26" s="39"/>
      <c r="L26" s="39"/>
      <c r="M26" s="39"/>
      <c r="N26" s="39"/>
      <c r="O26" s="39"/>
      <c r="P26" s="39"/>
    </row>
    <row r="27" spans="1:16" x14ac:dyDescent="0.3">
      <c r="A27" s="49" t="s">
        <v>3</v>
      </c>
      <c r="B27" s="49"/>
      <c r="C27" s="17"/>
      <c r="D27" s="39"/>
      <c r="E27" s="39"/>
      <c r="F27" s="39"/>
      <c r="G27" s="39"/>
      <c r="H27" s="39"/>
      <c r="I27" s="39"/>
      <c r="J27" s="39"/>
      <c r="K27" s="39"/>
      <c r="L27" s="39"/>
      <c r="M27" s="39"/>
      <c r="N27" s="39"/>
      <c r="O27" s="39"/>
      <c r="P27" s="39"/>
    </row>
    <row r="28" spans="1:16" x14ac:dyDescent="0.3">
      <c r="A28" s="49" t="s">
        <v>2</v>
      </c>
      <c r="B28" s="49"/>
      <c r="C28" s="17"/>
      <c r="D28" s="39"/>
      <c r="E28" s="39"/>
      <c r="F28" s="39"/>
      <c r="G28" s="39"/>
      <c r="H28" s="39"/>
      <c r="I28" s="39"/>
      <c r="J28" s="39"/>
      <c r="K28" s="39"/>
      <c r="L28" s="39"/>
      <c r="M28" s="39"/>
      <c r="N28" s="39"/>
      <c r="O28" s="39"/>
      <c r="P28" s="39"/>
    </row>
    <row r="29" spans="1:16" x14ac:dyDescent="0.3">
      <c r="A29" s="3"/>
      <c r="B29" s="3"/>
      <c r="C29" s="3"/>
      <c r="D29" s="3"/>
      <c r="E29" s="3"/>
      <c r="F29" s="3"/>
      <c r="G29" s="3"/>
      <c r="H29" s="3"/>
      <c r="I29" s="3"/>
      <c r="J29" s="3"/>
      <c r="K29" s="3"/>
      <c r="L29" s="3"/>
    </row>
    <row r="30" spans="1:16" x14ac:dyDescent="0.3">
      <c r="A30" s="3"/>
      <c r="B30" s="3"/>
      <c r="C30" s="3"/>
      <c r="D30" s="3"/>
      <c r="E30" s="3"/>
      <c r="F30" s="3"/>
      <c r="G30" s="3"/>
      <c r="H30" s="3"/>
      <c r="I30" s="3"/>
      <c r="J30" s="3"/>
      <c r="K30" s="3"/>
      <c r="L30" s="3"/>
    </row>
    <row r="31" spans="1:16" x14ac:dyDescent="0.3">
      <c r="A31" s="3"/>
      <c r="B31" s="3"/>
      <c r="C31" s="3"/>
      <c r="D31" s="3"/>
      <c r="E31" s="3"/>
      <c r="F31" s="3"/>
      <c r="G31" s="3"/>
      <c r="H31" s="3"/>
      <c r="I31" s="3"/>
      <c r="J31" s="3"/>
      <c r="K31" s="3"/>
      <c r="L31" s="3"/>
    </row>
    <row r="32" spans="1:16" x14ac:dyDescent="0.3">
      <c r="A32" s="3"/>
      <c r="B32" s="3"/>
      <c r="C32" s="3"/>
      <c r="D32" s="3"/>
      <c r="E32" s="3"/>
      <c r="F32" s="3"/>
      <c r="G32" s="3"/>
      <c r="H32" s="3"/>
      <c r="I32" s="3"/>
      <c r="J32" s="3"/>
      <c r="K32" s="3"/>
      <c r="L32" s="3"/>
    </row>
    <row r="33" spans="1:12" x14ac:dyDescent="0.3">
      <c r="A33" s="3"/>
      <c r="B33" s="3"/>
      <c r="C33" s="3"/>
      <c r="D33" s="3"/>
      <c r="E33" s="3"/>
      <c r="F33" s="3"/>
      <c r="G33" s="3"/>
      <c r="H33" s="3"/>
      <c r="I33" s="3"/>
      <c r="J33" s="3"/>
      <c r="K33" s="3"/>
      <c r="L33" s="3"/>
    </row>
    <row r="34" spans="1:12" x14ac:dyDescent="0.3">
      <c r="D34" s="3"/>
      <c r="E34" s="3"/>
      <c r="F34" s="3"/>
      <c r="G34" s="3"/>
      <c r="H34" s="3"/>
      <c r="I34" s="3"/>
      <c r="J34" s="3"/>
      <c r="K34" s="3"/>
      <c r="L34" s="3"/>
    </row>
  </sheetData>
  <mergeCells count="16">
    <mergeCell ref="M6:N6"/>
    <mergeCell ref="M7:N7"/>
    <mergeCell ref="D22:P28"/>
    <mergeCell ref="A2:P2"/>
    <mergeCell ref="A1:P1"/>
    <mergeCell ref="B6:B7"/>
    <mergeCell ref="C6:C7"/>
    <mergeCell ref="A6:A7"/>
    <mergeCell ref="K11:K18"/>
    <mergeCell ref="A28:B28"/>
    <mergeCell ref="A25:B25"/>
    <mergeCell ref="A24:B24"/>
    <mergeCell ref="A23:B23"/>
    <mergeCell ref="A26:B26"/>
    <mergeCell ref="A27:B27"/>
    <mergeCell ref="A22:B22"/>
  </mergeCells>
  <conditionalFormatting sqref="A19 A11:D18 L12:L18 E12:J18">
    <cfRule type="cellIs" dxfId="19" priority="20" stopIfTrue="1" operator="equal">
      <formula>0</formula>
    </cfRule>
  </conditionalFormatting>
  <conditionalFormatting sqref="N12:N18">
    <cfRule type="cellIs" dxfId="18" priority="15" stopIfTrue="1" operator="equal">
      <formula>0</formula>
    </cfRule>
  </conditionalFormatting>
  <conditionalFormatting sqref="M12:M18">
    <cfRule type="cellIs" dxfId="17" priority="17" stopIfTrue="1" operator="equal">
      <formula>0</formula>
    </cfRule>
  </conditionalFormatting>
  <conditionalFormatting sqref="E11:L11">
    <cfRule type="cellIs" dxfId="16" priority="14" stopIfTrue="1" operator="equal">
      <formula>0</formula>
    </cfRule>
  </conditionalFormatting>
  <conditionalFormatting sqref="N11">
    <cfRule type="cellIs" dxfId="15" priority="12" stopIfTrue="1" operator="equal">
      <formula>0</formula>
    </cfRule>
  </conditionalFormatting>
  <conditionalFormatting sqref="M11">
    <cfRule type="cellIs" dxfId="14" priority="13" stopIfTrue="1" operator="equal">
      <formula>0</formula>
    </cfRule>
  </conditionalFormatting>
  <conditionalFormatting sqref="O12:P18">
    <cfRule type="cellIs" dxfId="13" priority="11" stopIfTrue="1" operator="equal">
      <formula>0</formula>
    </cfRule>
  </conditionalFormatting>
  <conditionalFormatting sqref="O11:P11">
    <cfRule type="cellIs" dxfId="12" priority="10" stopIfTrue="1" operator="equal">
      <formula>0</formula>
    </cfRule>
  </conditionalFormatting>
  <conditionalFormatting sqref="N11:N18">
    <cfRule type="dataBar" priority="5">
      <dataBar>
        <cfvo type="min"/>
        <cfvo type="max"/>
        <color rgb="FFFFB628"/>
      </dataBar>
      <extLst>
        <ext xmlns:x14="http://schemas.microsoft.com/office/spreadsheetml/2009/9/main" uri="{B025F937-C7B1-47D3-B67F-A62EFF666E3E}">
          <x14:id>{1386A676-0CAD-4745-A8C3-9F6261D12394}</x14:id>
        </ext>
      </extLst>
    </cfRule>
  </conditionalFormatting>
  <conditionalFormatting sqref="P11:P18">
    <cfRule type="dataBar" priority="6">
      <dataBar>
        <cfvo type="min"/>
        <cfvo type="max"/>
        <color rgb="FFFF555A"/>
      </dataBar>
      <extLst>
        <ext xmlns:x14="http://schemas.microsoft.com/office/spreadsheetml/2009/9/main" uri="{B025F937-C7B1-47D3-B67F-A62EFF666E3E}">
          <x14:id>{A6E0F986-CDD4-4D8F-9BE8-17E9ECC4128E}</x14:id>
        </ext>
      </extLst>
    </cfRule>
  </conditionalFormatting>
  <conditionalFormatting sqref="L11:L18">
    <cfRule type="dataBar" priority="4">
      <dataBar>
        <cfvo type="min"/>
        <cfvo type="max"/>
        <color rgb="FFFFB628"/>
      </dataBar>
      <extLst>
        <ext xmlns:x14="http://schemas.microsoft.com/office/spreadsheetml/2009/9/main" uri="{B025F937-C7B1-47D3-B67F-A62EFF666E3E}">
          <x14:id>{0F1CC257-71B5-493A-A177-3FEA6423301F}</x14:id>
        </ext>
      </extLst>
    </cfRule>
  </conditionalFormatting>
  <conditionalFormatting sqref="M11:M18">
    <cfRule type="dataBar" priority="3">
      <dataBar>
        <cfvo type="min"/>
        <cfvo type="max"/>
        <color rgb="FFFFB628"/>
      </dataBar>
      <extLst>
        <ext xmlns:x14="http://schemas.microsoft.com/office/spreadsheetml/2009/9/main" uri="{B025F937-C7B1-47D3-B67F-A62EFF666E3E}">
          <x14:id>{5E15BF3A-9128-4D2B-A257-5853745D4E91}</x14:id>
        </ext>
      </extLst>
    </cfRule>
  </conditionalFormatting>
  <conditionalFormatting sqref="O11:O18">
    <cfRule type="dataBar" priority="1">
      <dataBar>
        <cfvo type="min"/>
        <cfvo type="max"/>
        <color rgb="FFFFB628"/>
      </dataBar>
      <extLst>
        <ext xmlns:x14="http://schemas.microsoft.com/office/spreadsheetml/2009/9/main" uri="{B025F937-C7B1-47D3-B67F-A62EFF666E3E}">
          <x14:id>{89F6F7F2-5458-4427-A54B-60DA6607318F}</x14:id>
        </ext>
      </extLst>
    </cfRule>
  </conditionalFormatting>
  <hyperlinks>
    <hyperlink ref="A4" r:id="rId1" display="Based on the original calculator from Left C."/>
    <hyperlink ref="E4" r:id="rId2" display="Using the dosing schedule from SeaChem."/>
    <hyperlink ref="A3" r:id="rId3"/>
    <hyperlink ref="A3:G3" r:id="rId4" display="This version of the calculator was created by Marios Alexandrou of Infolific.com."/>
    <hyperlink ref="A4:D4" r:id="rId5" display="Based on the original spreadsheet from Left C."/>
    <hyperlink ref="E4:M4" r:id="rId6" display="Uses the dosing schedule from SeaChem. Water change percentage determined via email to SeaChem support."/>
  </hyperlinks>
  <printOptions horizontalCentered="1" verticalCentered="1"/>
  <pageMargins left="0.75" right="0.75" top="1" bottom="1" header="0.5" footer="0.5"/>
  <pageSetup scale="80" orientation="landscape" horizontalDpi="300" verticalDpi="300" r:id="rId7"/>
  <headerFooter alignWithMargins="0"/>
  <extLst>
    <ext xmlns:x14="http://schemas.microsoft.com/office/spreadsheetml/2009/9/main" uri="{78C0D931-6437-407d-A8EE-F0AAD7539E65}">
      <x14:conditionalFormattings>
        <x14:conditionalFormatting xmlns:xm="http://schemas.microsoft.com/office/excel/2006/main">
          <x14:cfRule type="dataBar" id="{1386A676-0CAD-4745-A8C3-9F6261D12394}">
            <x14:dataBar minLength="0" maxLength="100" gradient="0">
              <x14:cfvo type="autoMin"/>
              <x14:cfvo type="autoMax"/>
              <x14:negativeFillColor rgb="FFFF0000"/>
              <x14:axisColor rgb="FF000000"/>
            </x14:dataBar>
          </x14:cfRule>
          <xm:sqref>N11:N18</xm:sqref>
        </x14:conditionalFormatting>
        <x14:conditionalFormatting xmlns:xm="http://schemas.microsoft.com/office/excel/2006/main">
          <x14:cfRule type="dataBar" id="{A6E0F986-CDD4-4D8F-9BE8-17E9ECC4128E}">
            <x14:dataBar minLength="0" maxLength="100" gradient="0">
              <x14:cfvo type="autoMin"/>
              <x14:cfvo type="autoMax"/>
              <x14:negativeFillColor rgb="FFFF0000"/>
              <x14:axisColor rgb="FF000000"/>
            </x14:dataBar>
          </x14:cfRule>
          <xm:sqref>P11:P18</xm:sqref>
        </x14:conditionalFormatting>
        <x14:conditionalFormatting xmlns:xm="http://schemas.microsoft.com/office/excel/2006/main">
          <x14:cfRule type="dataBar" id="{0F1CC257-71B5-493A-A177-3FEA6423301F}">
            <x14:dataBar minLength="0" maxLength="100" gradient="0">
              <x14:cfvo type="autoMin"/>
              <x14:cfvo type="autoMax"/>
              <x14:negativeFillColor rgb="FFFF0000"/>
              <x14:axisColor rgb="FF000000"/>
            </x14:dataBar>
          </x14:cfRule>
          <xm:sqref>L11:L18</xm:sqref>
        </x14:conditionalFormatting>
        <x14:conditionalFormatting xmlns:xm="http://schemas.microsoft.com/office/excel/2006/main">
          <x14:cfRule type="dataBar" id="{5E15BF3A-9128-4D2B-A257-5853745D4E91}">
            <x14:dataBar minLength="0" maxLength="100" gradient="0">
              <x14:cfvo type="autoMin"/>
              <x14:cfvo type="autoMax"/>
              <x14:negativeFillColor rgb="FFFF0000"/>
              <x14:axisColor rgb="FF000000"/>
            </x14:dataBar>
          </x14:cfRule>
          <xm:sqref>M11:M18</xm:sqref>
        </x14:conditionalFormatting>
        <x14:conditionalFormatting xmlns:xm="http://schemas.microsoft.com/office/excel/2006/main">
          <x14:cfRule type="dataBar" id="{89F6F7F2-5458-4427-A54B-60DA6607318F}">
            <x14:dataBar minLength="0" maxLength="100" gradient="0">
              <x14:cfvo type="autoMin"/>
              <x14:cfvo type="autoMax"/>
              <x14:negativeFillColor rgb="FFFF0000"/>
              <x14:axisColor rgb="FF000000"/>
            </x14:dataBar>
          </x14:cfRule>
          <xm:sqref>O11:O18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34"/>
  <sheetViews>
    <sheetView zoomScaleNormal="100" zoomScaleSheetLayoutView="50" workbookViewId="0">
      <selection activeCell="L11" sqref="L11"/>
    </sheetView>
  </sheetViews>
  <sheetFormatPr defaultRowHeight="13.8" x14ac:dyDescent="0.3"/>
  <cols>
    <col min="1" max="1" width="10.44140625" style="1" customWidth="1"/>
    <col min="2" max="2" width="6.88671875" style="1" customWidth="1"/>
    <col min="3" max="3" width="7" style="1" bestFit="1" customWidth="1"/>
    <col min="4" max="4" width="6.77734375" style="1" bestFit="1" customWidth="1"/>
    <col min="5" max="12" width="7.21875" style="1" customWidth="1"/>
    <col min="13" max="16384" width="8.88671875" style="1"/>
  </cols>
  <sheetData>
    <row r="1" spans="1:16" ht="25.8" x14ac:dyDescent="0.5">
      <c r="A1" s="41" t="s">
        <v>11</v>
      </c>
      <c r="B1" s="41"/>
      <c r="C1" s="41"/>
      <c r="D1" s="41"/>
      <c r="E1" s="41"/>
      <c r="F1" s="41"/>
      <c r="G1" s="41"/>
      <c r="H1" s="41"/>
      <c r="I1" s="41"/>
      <c r="J1" s="41"/>
      <c r="K1" s="41"/>
      <c r="L1" s="41"/>
      <c r="M1" s="41"/>
      <c r="N1" s="41"/>
      <c r="O1" s="41"/>
      <c r="P1" s="41"/>
    </row>
    <row r="2" spans="1:16" ht="67.8" customHeight="1" x14ac:dyDescent="0.3">
      <c r="A2" s="40" t="s">
        <v>56</v>
      </c>
      <c r="B2" s="40"/>
      <c r="C2" s="40"/>
      <c r="D2" s="40"/>
      <c r="E2" s="40"/>
      <c r="F2" s="40"/>
      <c r="G2" s="40"/>
      <c r="H2" s="40"/>
      <c r="I2" s="40"/>
      <c r="J2" s="40"/>
      <c r="K2" s="40"/>
      <c r="L2" s="40"/>
      <c r="M2" s="40"/>
      <c r="N2" s="40"/>
      <c r="O2" s="40"/>
      <c r="P2" s="40"/>
    </row>
    <row r="3" spans="1:16" x14ac:dyDescent="0.3">
      <c r="A3" s="18" t="s">
        <v>44</v>
      </c>
      <c r="B3" s="36"/>
      <c r="C3" s="36"/>
      <c r="D3" s="36"/>
      <c r="E3" s="36"/>
      <c r="F3" s="36"/>
      <c r="G3" s="36"/>
      <c r="H3" s="36"/>
      <c r="I3" s="36"/>
      <c r="J3" s="36"/>
      <c r="K3" s="36"/>
      <c r="L3" s="36"/>
      <c r="M3" s="36"/>
      <c r="N3" s="36"/>
      <c r="O3" s="36"/>
      <c r="P3" s="36"/>
    </row>
    <row r="4" spans="1:16" x14ac:dyDescent="0.3">
      <c r="A4" s="18" t="s">
        <v>45</v>
      </c>
      <c r="B4" s="36"/>
      <c r="C4" s="36"/>
      <c r="D4" s="36"/>
      <c r="E4" s="18" t="s">
        <v>47</v>
      </c>
      <c r="F4" s="36"/>
      <c r="G4" s="36"/>
      <c r="H4" s="36"/>
      <c r="I4" s="36"/>
      <c r="J4" s="36"/>
      <c r="K4" s="36"/>
      <c r="L4" s="36"/>
      <c r="M4" s="36"/>
      <c r="N4" s="36"/>
      <c r="O4" s="36"/>
      <c r="P4" s="36"/>
    </row>
    <row r="5" spans="1:16" ht="12" customHeight="1" x14ac:dyDescent="0.3">
      <c r="A5" s="2"/>
      <c r="B5" s="2"/>
      <c r="C5" s="2"/>
      <c r="D5" s="2"/>
      <c r="E5" s="2"/>
      <c r="F5" s="2"/>
      <c r="G5" s="2"/>
      <c r="H5" s="2"/>
      <c r="I5" s="2"/>
      <c r="J5" s="2"/>
      <c r="K5" s="2"/>
      <c r="L5" s="2"/>
      <c r="M5" s="2"/>
    </row>
    <row r="6" spans="1:16" ht="14.4" customHeight="1" x14ac:dyDescent="0.3">
      <c r="A6" s="45" t="s">
        <v>43</v>
      </c>
      <c r="B6" s="42">
        <v>35</v>
      </c>
      <c r="C6" s="44" t="s">
        <v>17</v>
      </c>
      <c r="D6" s="2"/>
      <c r="E6" s="2"/>
      <c r="F6" s="3"/>
      <c r="K6" s="20" t="s">
        <v>39</v>
      </c>
      <c r="L6" s="34">
        <v>35</v>
      </c>
      <c r="M6" s="37" t="s">
        <v>40</v>
      </c>
      <c r="N6" s="38"/>
      <c r="O6" s="21">
        <f>L6*3.785</f>
        <v>132.47499999999999</v>
      </c>
      <c r="P6" s="22" t="s">
        <v>18</v>
      </c>
    </row>
    <row r="7" spans="1:16" x14ac:dyDescent="0.3">
      <c r="A7" s="45"/>
      <c r="B7" s="43"/>
      <c r="C7" s="44"/>
      <c r="D7" s="3"/>
      <c r="E7" s="3"/>
      <c r="F7" s="3"/>
      <c r="K7" s="20" t="s">
        <v>39</v>
      </c>
      <c r="L7" s="34">
        <v>132.47999999999999</v>
      </c>
      <c r="M7" s="37" t="s">
        <v>41</v>
      </c>
      <c r="N7" s="38"/>
      <c r="O7" s="23">
        <f>L7*0.2642</f>
        <v>35.001215999999999</v>
      </c>
      <c r="P7" s="22" t="s">
        <v>42</v>
      </c>
    </row>
    <row r="8" spans="1:16" ht="12" customHeight="1" x14ac:dyDescent="0.3">
      <c r="A8" s="3"/>
      <c r="B8" s="6"/>
      <c r="C8" s="3"/>
      <c r="D8" s="3"/>
      <c r="E8" s="3"/>
      <c r="F8" s="3"/>
      <c r="G8" s="3"/>
      <c r="H8" s="3"/>
      <c r="I8" s="3"/>
      <c r="J8" s="3"/>
      <c r="K8" s="3"/>
      <c r="L8" s="3"/>
      <c r="M8" s="3"/>
    </row>
    <row r="9" spans="1:16" x14ac:dyDescent="0.3">
      <c r="A9" s="3"/>
      <c r="B9" s="3"/>
      <c r="C9" s="3"/>
      <c r="D9" s="12"/>
      <c r="E9" s="5" t="s">
        <v>21</v>
      </c>
      <c r="F9" s="5" t="s">
        <v>22</v>
      </c>
      <c r="G9" s="5" t="s">
        <v>23</v>
      </c>
      <c r="H9" s="5" t="s">
        <v>24</v>
      </c>
      <c r="I9" s="5" t="s">
        <v>25</v>
      </c>
      <c r="J9" s="5" t="s">
        <v>26</v>
      </c>
      <c r="K9" s="5" t="s">
        <v>46</v>
      </c>
      <c r="L9" s="11" t="s">
        <v>33</v>
      </c>
      <c r="M9" s="5" t="s">
        <v>33</v>
      </c>
      <c r="N9" s="5" t="s">
        <v>35</v>
      </c>
      <c r="O9" s="5" t="s">
        <v>37</v>
      </c>
      <c r="P9" s="5" t="s">
        <v>37</v>
      </c>
    </row>
    <row r="10" spans="1:16" x14ac:dyDescent="0.3">
      <c r="A10" s="4" t="s">
        <v>29</v>
      </c>
      <c r="B10" s="5"/>
      <c r="C10" s="5" t="s">
        <v>27</v>
      </c>
      <c r="D10" s="13" t="s">
        <v>28</v>
      </c>
      <c r="E10" s="5" t="s">
        <v>0</v>
      </c>
      <c r="F10" s="5" t="s">
        <v>0</v>
      </c>
      <c r="G10" s="5" t="s">
        <v>0</v>
      </c>
      <c r="H10" s="5" t="s">
        <v>0</v>
      </c>
      <c r="I10" s="5" t="s">
        <v>0</v>
      </c>
      <c r="J10" s="5" t="s">
        <v>0</v>
      </c>
      <c r="K10" s="5"/>
      <c r="L10" s="11" t="s">
        <v>19</v>
      </c>
      <c r="M10" s="5" t="s">
        <v>20</v>
      </c>
      <c r="N10" s="5" t="s">
        <v>36</v>
      </c>
      <c r="O10" s="5" t="s">
        <v>34</v>
      </c>
      <c r="P10" s="5" t="s">
        <v>38</v>
      </c>
    </row>
    <row r="11" spans="1:16" ht="13.8" customHeight="1" x14ac:dyDescent="0.3">
      <c r="A11" s="25" t="s">
        <v>31</v>
      </c>
      <c r="B11" s="25"/>
      <c r="C11" s="26">
        <f>5/50</f>
        <v>0.1</v>
      </c>
      <c r="D11" s="35">
        <v>1</v>
      </c>
      <c r="E11" s="24">
        <f t="shared" ref="E11:J11" si="0">$C11*$D11*$B$6</f>
        <v>3.5</v>
      </c>
      <c r="F11" s="24">
        <f t="shared" si="0"/>
        <v>3.5</v>
      </c>
      <c r="G11" s="24">
        <f t="shared" si="0"/>
        <v>3.5</v>
      </c>
      <c r="H11" s="24">
        <f t="shared" si="0"/>
        <v>3.5</v>
      </c>
      <c r="I11" s="24">
        <f t="shared" si="0"/>
        <v>3.5</v>
      </c>
      <c r="J11" s="24">
        <f t="shared" si="0"/>
        <v>3.5</v>
      </c>
      <c r="K11" s="46" t="s">
        <v>52</v>
      </c>
      <c r="L11" s="29">
        <f t="shared" ref="L11:L18" si="1">SUM(E11:J11)</f>
        <v>21</v>
      </c>
      <c r="M11" s="30">
        <f>L11/SUM(L$11:L$18)</f>
        <v>0.14860681114551083</v>
      </c>
      <c r="N11" s="31">
        <f t="shared" ref="N11:N18" si="2">500/SUM(E11:J11)</f>
        <v>23.80952380952381</v>
      </c>
      <c r="O11" s="32">
        <v>17.989999999999998</v>
      </c>
      <c r="P11" s="33">
        <f>O11/N11*52</f>
        <v>39.290159999999993</v>
      </c>
    </row>
    <row r="12" spans="1:16" x14ac:dyDescent="0.3">
      <c r="A12" s="7"/>
      <c r="B12" s="7"/>
      <c r="C12" s="8"/>
      <c r="D12" s="9"/>
      <c r="E12" s="9"/>
      <c r="F12" s="9"/>
      <c r="G12" s="9"/>
      <c r="H12" s="9"/>
      <c r="I12" s="9"/>
      <c r="J12" s="9"/>
      <c r="K12" s="47"/>
      <c r="L12" s="29"/>
      <c r="M12" s="30"/>
      <c r="N12" s="31"/>
      <c r="O12" s="32"/>
      <c r="P12" s="33"/>
    </row>
    <row r="13" spans="1:16" x14ac:dyDescent="0.3">
      <c r="A13" s="25" t="s">
        <v>48</v>
      </c>
      <c r="B13" s="25"/>
      <c r="C13" s="26">
        <f>7/70</f>
        <v>0.1</v>
      </c>
      <c r="D13" s="35">
        <v>1.5</v>
      </c>
      <c r="E13" s="24">
        <f t="shared" ref="E13:J13" si="3">$C13*$D13*$B$6</f>
        <v>5.2500000000000009</v>
      </c>
      <c r="F13" s="24">
        <f t="shared" si="3"/>
        <v>5.2500000000000009</v>
      </c>
      <c r="G13" s="24">
        <f t="shared" si="3"/>
        <v>5.2500000000000009</v>
      </c>
      <c r="H13" s="24">
        <f t="shared" si="3"/>
        <v>5.2500000000000009</v>
      </c>
      <c r="I13" s="24">
        <f t="shared" si="3"/>
        <v>5.2500000000000009</v>
      </c>
      <c r="J13" s="24">
        <f t="shared" si="3"/>
        <v>5.2500000000000009</v>
      </c>
      <c r="K13" s="47"/>
      <c r="L13" s="29">
        <f t="shared" si="1"/>
        <v>31.500000000000004</v>
      </c>
      <c r="M13" s="30">
        <f t="shared" ref="M13:M18" si="4">L13/SUM(L$11:L$18)</f>
        <v>0.22291021671826627</v>
      </c>
      <c r="N13" s="31">
        <f t="shared" si="2"/>
        <v>15.873015873015872</v>
      </c>
      <c r="O13" s="32">
        <f>13.99/350*500</f>
        <v>19.985714285714288</v>
      </c>
      <c r="P13" s="33">
        <f t="shared" ref="P13:P18" si="5">O13/N13*52</f>
        <v>65.47320000000002</v>
      </c>
    </row>
    <row r="14" spans="1:16" x14ac:dyDescent="0.3">
      <c r="A14" s="7" t="s">
        <v>49</v>
      </c>
      <c r="B14" s="7"/>
      <c r="C14" s="8">
        <f>1/36</f>
        <v>2.7777777777777776E-2</v>
      </c>
      <c r="D14" s="35">
        <v>1.5</v>
      </c>
      <c r="E14" s="9">
        <f>$C14*$D14*$B$6</f>
        <v>1.4583333333333333</v>
      </c>
      <c r="F14" s="9"/>
      <c r="G14" s="9">
        <f>$C14*$D14*$B$6</f>
        <v>1.4583333333333333</v>
      </c>
      <c r="H14" s="9"/>
      <c r="I14" s="9">
        <f>$C14*$D14*$B$6</f>
        <v>1.4583333333333333</v>
      </c>
      <c r="J14" s="9"/>
      <c r="K14" s="47"/>
      <c r="L14" s="29">
        <f t="shared" si="1"/>
        <v>4.375</v>
      </c>
      <c r="M14" s="30">
        <f t="shared" si="4"/>
        <v>3.0959752321981424E-2</v>
      </c>
      <c r="N14" s="31">
        <f t="shared" si="2"/>
        <v>114.28571428571429</v>
      </c>
      <c r="O14" s="32">
        <f>13.99/350*500</f>
        <v>19.985714285714288</v>
      </c>
      <c r="P14" s="33">
        <f t="shared" si="5"/>
        <v>9.0935000000000006</v>
      </c>
    </row>
    <row r="15" spans="1:16" x14ac:dyDescent="0.3">
      <c r="A15" s="25" t="s">
        <v>50</v>
      </c>
      <c r="B15" s="25"/>
      <c r="C15" s="26">
        <f>1/36</f>
        <v>2.7777777777777776E-2</v>
      </c>
      <c r="D15" s="35">
        <v>1.5</v>
      </c>
      <c r="E15" s="24">
        <f>$C15*$D15*$B$6</f>
        <v>1.4583333333333333</v>
      </c>
      <c r="F15" s="24"/>
      <c r="G15" s="24">
        <f>$C15*$D15*$B$6</f>
        <v>1.4583333333333333</v>
      </c>
      <c r="H15" s="24"/>
      <c r="I15" s="24">
        <f>$C15*$D15*$B$6</f>
        <v>1.4583333333333333</v>
      </c>
      <c r="J15" s="24"/>
      <c r="K15" s="47"/>
      <c r="L15" s="29">
        <f t="shared" si="1"/>
        <v>4.375</v>
      </c>
      <c r="M15" s="30">
        <f t="shared" si="4"/>
        <v>3.0959752321981424E-2</v>
      </c>
      <c r="N15" s="31">
        <f t="shared" si="2"/>
        <v>114.28571428571429</v>
      </c>
      <c r="O15" s="32">
        <f>13.99/350*500</f>
        <v>19.985714285714288</v>
      </c>
      <c r="P15" s="33">
        <f t="shared" si="5"/>
        <v>9.0935000000000006</v>
      </c>
    </row>
    <row r="16" spans="1:16" x14ac:dyDescent="0.3">
      <c r="A16" s="7" t="s">
        <v>51</v>
      </c>
      <c r="B16" s="7"/>
      <c r="C16" s="8">
        <f>7/40</f>
        <v>0.17499999999999999</v>
      </c>
      <c r="D16" s="35">
        <v>1.5</v>
      </c>
      <c r="E16" s="9"/>
      <c r="F16" s="9">
        <f>$C16*$D16*$B$6</f>
        <v>9.1874999999999982</v>
      </c>
      <c r="G16" s="9"/>
      <c r="H16" s="9">
        <f>$C16*$D16*$B$6</f>
        <v>9.1874999999999982</v>
      </c>
      <c r="I16" s="9"/>
      <c r="J16" s="9">
        <f>$C16*$D16*$B$6</f>
        <v>9.1874999999999982</v>
      </c>
      <c r="K16" s="47"/>
      <c r="L16" s="29">
        <f>SUM(E16:J16)</f>
        <v>27.562499999999993</v>
      </c>
      <c r="M16" s="30">
        <f>L16/SUM(L$11:L$18)</f>
        <v>0.19504643962848292</v>
      </c>
      <c r="N16" s="31">
        <f>500/SUM(E16:J16)</f>
        <v>18.140589569161001</v>
      </c>
      <c r="O16" s="32">
        <f>13.99/350*500</f>
        <v>19.985714285714288</v>
      </c>
      <c r="P16" s="33">
        <f>O16/N16*52</f>
        <v>57.289049999999996</v>
      </c>
    </row>
    <row r="17" spans="1:16" x14ac:dyDescent="0.3">
      <c r="A17" s="25"/>
      <c r="B17" s="25"/>
      <c r="C17" s="26"/>
      <c r="D17" s="24"/>
      <c r="E17" s="24"/>
      <c r="F17" s="24"/>
      <c r="G17" s="24"/>
      <c r="H17" s="24"/>
      <c r="I17" s="24"/>
      <c r="J17" s="24"/>
      <c r="K17" s="47"/>
      <c r="L17" s="29"/>
      <c r="M17" s="30"/>
      <c r="N17" s="31"/>
      <c r="O17" s="32"/>
      <c r="P17" s="33"/>
    </row>
    <row r="18" spans="1:16" x14ac:dyDescent="0.3">
      <c r="A18" s="7" t="s">
        <v>32</v>
      </c>
      <c r="B18" s="7"/>
      <c r="C18" s="8">
        <f>5/20</f>
        <v>0.25</v>
      </c>
      <c r="D18" s="35">
        <v>1</v>
      </c>
      <c r="E18" s="9">
        <f t="shared" ref="E18:J18" si="6">$C18*$D18*$B$6</f>
        <v>8.75</v>
      </c>
      <c r="F18" s="9">
        <f t="shared" si="6"/>
        <v>8.75</v>
      </c>
      <c r="G18" s="9">
        <f t="shared" si="6"/>
        <v>8.75</v>
      </c>
      <c r="H18" s="9">
        <f t="shared" si="6"/>
        <v>8.75</v>
      </c>
      <c r="I18" s="9">
        <f t="shared" si="6"/>
        <v>8.75</v>
      </c>
      <c r="J18" s="9">
        <f t="shared" si="6"/>
        <v>8.75</v>
      </c>
      <c r="K18" s="48"/>
      <c r="L18" s="29">
        <f t="shared" si="1"/>
        <v>52.5</v>
      </c>
      <c r="M18" s="30">
        <f t="shared" si="4"/>
        <v>0.37151702786377711</v>
      </c>
      <c r="N18" s="31">
        <f t="shared" si="2"/>
        <v>9.5238095238095237</v>
      </c>
      <c r="O18" s="32">
        <v>21.99</v>
      </c>
      <c r="P18" s="33">
        <f t="shared" si="5"/>
        <v>120.0654</v>
      </c>
    </row>
    <row r="19" spans="1:16" x14ac:dyDescent="0.3">
      <c r="A19" s="3" t="s">
        <v>54</v>
      </c>
      <c r="P19" s="10">
        <f>SUM(P11:P18)</f>
        <v>300.30481000000003</v>
      </c>
    </row>
    <row r="20" spans="1:16" ht="12" customHeight="1" x14ac:dyDescent="0.3">
      <c r="A20" s="3"/>
      <c r="B20" s="3"/>
      <c r="C20" s="3"/>
      <c r="D20" s="3"/>
      <c r="E20" s="3"/>
      <c r="F20" s="3"/>
      <c r="G20" s="3"/>
      <c r="H20" s="3"/>
      <c r="I20" s="3"/>
      <c r="J20" s="3"/>
      <c r="K20" s="3"/>
      <c r="L20" s="3"/>
      <c r="M20" s="3"/>
    </row>
    <row r="21" spans="1:16" x14ac:dyDescent="0.3">
      <c r="A21" s="14" t="s">
        <v>30</v>
      </c>
      <c r="B21" s="15"/>
      <c r="C21" s="15"/>
      <c r="D21" s="16" t="s">
        <v>10</v>
      </c>
      <c r="E21" s="17"/>
      <c r="F21" s="17"/>
      <c r="G21" s="17"/>
      <c r="H21" s="17"/>
      <c r="I21" s="17"/>
      <c r="J21" s="17"/>
      <c r="K21" s="17"/>
      <c r="L21" s="17"/>
      <c r="M21" s="17"/>
      <c r="N21" s="17"/>
      <c r="O21" s="17"/>
      <c r="P21" s="17"/>
    </row>
    <row r="22" spans="1:16" x14ac:dyDescent="0.3">
      <c r="A22" s="49" t="s">
        <v>8</v>
      </c>
      <c r="B22" s="49"/>
      <c r="C22" s="17"/>
      <c r="D22" s="39" t="s">
        <v>9</v>
      </c>
      <c r="E22" s="39"/>
      <c r="F22" s="39"/>
      <c r="G22" s="39"/>
      <c r="H22" s="39"/>
      <c r="I22" s="39"/>
      <c r="J22" s="39"/>
      <c r="K22" s="39"/>
      <c r="L22" s="39"/>
      <c r="M22" s="39"/>
      <c r="N22" s="39"/>
      <c r="O22" s="39"/>
      <c r="P22" s="39"/>
    </row>
    <row r="23" spans="1:16" x14ac:dyDescent="0.3">
      <c r="A23" s="49" t="s">
        <v>7</v>
      </c>
      <c r="B23" s="49"/>
      <c r="C23" s="17"/>
      <c r="D23" s="39"/>
      <c r="E23" s="39"/>
      <c r="F23" s="39"/>
      <c r="G23" s="39"/>
      <c r="H23" s="39"/>
      <c r="I23" s="39"/>
      <c r="J23" s="39"/>
      <c r="K23" s="39"/>
      <c r="L23" s="39"/>
      <c r="M23" s="39"/>
      <c r="N23" s="39"/>
      <c r="O23" s="39"/>
      <c r="P23" s="39"/>
    </row>
    <row r="24" spans="1:16" x14ac:dyDescent="0.3">
      <c r="A24" s="49" t="s">
        <v>6</v>
      </c>
      <c r="B24" s="49"/>
      <c r="C24" s="17"/>
      <c r="D24" s="39"/>
      <c r="E24" s="39"/>
      <c r="F24" s="39"/>
      <c r="G24" s="39"/>
      <c r="H24" s="39"/>
      <c r="I24" s="39"/>
      <c r="J24" s="39"/>
      <c r="K24" s="39"/>
      <c r="L24" s="39"/>
      <c r="M24" s="39"/>
      <c r="N24" s="39"/>
      <c r="O24" s="39"/>
      <c r="P24" s="39"/>
    </row>
    <row r="25" spans="1:16" x14ac:dyDescent="0.3">
      <c r="A25" s="49" t="s">
        <v>5</v>
      </c>
      <c r="B25" s="49"/>
      <c r="C25" s="17"/>
      <c r="D25" s="39"/>
      <c r="E25" s="39"/>
      <c r="F25" s="39"/>
      <c r="G25" s="39"/>
      <c r="H25" s="39"/>
      <c r="I25" s="39"/>
      <c r="J25" s="39"/>
      <c r="K25" s="39"/>
      <c r="L25" s="39"/>
      <c r="M25" s="39"/>
      <c r="N25" s="39"/>
      <c r="O25" s="39"/>
      <c r="P25" s="39"/>
    </row>
    <row r="26" spans="1:16" x14ac:dyDescent="0.3">
      <c r="A26" s="49" t="s">
        <v>4</v>
      </c>
      <c r="B26" s="49"/>
      <c r="C26" s="17"/>
      <c r="D26" s="39"/>
      <c r="E26" s="39"/>
      <c r="F26" s="39"/>
      <c r="G26" s="39"/>
      <c r="H26" s="39"/>
      <c r="I26" s="39"/>
      <c r="J26" s="39"/>
      <c r="K26" s="39"/>
      <c r="L26" s="39"/>
      <c r="M26" s="39"/>
      <c r="N26" s="39"/>
      <c r="O26" s="39"/>
      <c r="P26" s="39"/>
    </row>
    <row r="27" spans="1:16" x14ac:dyDescent="0.3">
      <c r="A27" s="49" t="s">
        <v>3</v>
      </c>
      <c r="B27" s="49"/>
      <c r="C27" s="17"/>
      <c r="D27" s="39"/>
      <c r="E27" s="39"/>
      <c r="F27" s="39"/>
      <c r="G27" s="39"/>
      <c r="H27" s="39"/>
      <c r="I27" s="39"/>
      <c r="J27" s="39"/>
      <c r="K27" s="39"/>
      <c r="L27" s="39"/>
      <c r="M27" s="39"/>
      <c r="N27" s="39"/>
      <c r="O27" s="39"/>
      <c r="P27" s="39"/>
    </row>
    <row r="28" spans="1:16" x14ac:dyDescent="0.3">
      <c r="A28" s="49" t="s">
        <v>2</v>
      </c>
      <c r="B28" s="49"/>
      <c r="C28" s="17"/>
      <c r="D28" s="39"/>
      <c r="E28" s="39"/>
      <c r="F28" s="39"/>
      <c r="G28" s="39"/>
      <c r="H28" s="39"/>
      <c r="I28" s="39"/>
      <c r="J28" s="39"/>
      <c r="K28" s="39"/>
      <c r="L28" s="39"/>
      <c r="M28" s="39"/>
      <c r="N28" s="39"/>
      <c r="O28" s="39"/>
      <c r="P28" s="39"/>
    </row>
    <row r="29" spans="1:16" x14ac:dyDescent="0.3">
      <c r="A29" s="3"/>
      <c r="B29" s="3"/>
      <c r="C29" s="3"/>
      <c r="D29" s="3"/>
      <c r="E29" s="3"/>
      <c r="F29" s="3"/>
      <c r="G29" s="3"/>
      <c r="H29" s="3"/>
      <c r="I29" s="3"/>
      <c r="J29" s="3"/>
      <c r="K29" s="3"/>
      <c r="L29" s="3"/>
    </row>
    <row r="30" spans="1:16" x14ac:dyDescent="0.3">
      <c r="A30" s="3"/>
      <c r="B30" s="3"/>
      <c r="C30" s="3"/>
      <c r="D30" s="3"/>
      <c r="E30" s="3"/>
      <c r="F30" s="3"/>
      <c r="G30" s="3"/>
      <c r="H30" s="3"/>
      <c r="I30" s="3"/>
      <c r="J30" s="3"/>
      <c r="K30" s="3"/>
      <c r="L30" s="3"/>
    </row>
    <row r="31" spans="1:16" x14ac:dyDescent="0.3">
      <c r="A31" s="3"/>
      <c r="B31" s="3"/>
      <c r="C31" s="3"/>
      <c r="D31" s="3"/>
      <c r="E31" s="3"/>
      <c r="F31" s="3"/>
      <c r="G31" s="3"/>
      <c r="H31" s="3"/>
      <c r="I31" s="3"/>
      <c r="J31" s="3"/>
      <c r="K31" s="3"/>
      <c r="L31" s="3"/>
    </row>
    <row r="32" spans="1:16" x14ac:dyDescent="0.3">
      <c r="A32" s="3"/>
      <c r="B32" s="3"/>
      <c r="C32" s="3"/>
      <c r="D32" s="3"/>
      <c r="E32" s="3"/>
      <c r="F32" s="3"/>
      <c r="G32" s="3"/>
      <c r="H32" s="3"/>
      <c r="I32" s="3"/>
      <c r="J32" s="3"/>
      <c r="K32" s="3"/>
      <c r="L32" s="3"/>
    </row>
    <row r="33" spans="1:12" x14ac:dyDescent="0.3">
      <c r="A33" s="3"/>
      <c r="B33" s="3"/>
      <c r="C33" s="3"/>
      <c r="D33" s="3"/>
      <c r="E33" s="3"/>
      <c r="F33" s="3"/>
      <c r="G33" s="3"/>
      <c r="H33" s="3"/>
      <c r="I33" s="3"/>
      <c r="J33" s="3"/>
      <c r="K33" s="3"/>
      <c r="L33" s="3"/>
    </row>
    <row r="34" spans="1:12" x14ac:dyDescent="0.3">
      <c r="D34" s="3"/>
      <c r="E34" s="3"/>
      <c r="F34" s="3"/>
      <c r="G34" s="3"/>
      <c r="H34" s="3"/>
      <c r="I34" s="3"/>
      <c r="J34" s="3"/>
      <c r="K34" s="3"/>
      <c r="L34" s="3"/>
    </row>
  </sheetData>
  <mergeCells count="16">
    <mergeCell ref="A1:P1"/>
    <mergeCell ref="A2:P2"/>
    <mergeCell ref="A6:A7"/>
    <mergeCell ref="B6:B7"/>
    <mergeCell ref="C6:C7"/>
    <mergeCell ref="M6:N6"/>
    <mergeCell ref="M7:N7"/>
    <mergeCell ref="K11:K18"/>
    <mergeCell ref="A22:B22"/>
    <mergeCell ref="D22:P28"/>
    <mergeCell ref="A23:B23"/>
    <mergeCell ref="A24:B24"/>
    <mergeCell ref="A25:B25"/>
    <mergeCell ref="A26:B26"/>
    <mergeCell ref="A27:B27"/>
    <mergeCell ref="A28:B28"/>
  </mergeCells>
  <conditionalFormatting sqref="L12:L18">
    <cfRule type="cellIs" dxfId="11" priority="14" stopIfTrue="1" operator="equal">
      <formula>0</formula>
    </cfRule>
  </conditionalFormatting>
  <conditionalFormatting sqref="E11:J11">
    <cfRule type="cellIs" dxfId="10" priority="15" stopIfTrue="1" operator="equal">
      <formula>0</formula>
    </cfRule>
  </conditionalFormatting>
  <conditionalFormatting sqref="M12:M18">
    <cfRule type="cellIs" dxfId="9" priority="13" stopIfTrue="1" operator="equal">
      <formula>0</formula>
    </cfRule>
  </conditionalFormatting>
  <conditionalFormatting sqref="L11">
    <cfRule type="cellIs" dxfId="8" priority="11" stopIfTrue="1" operator="equal">
      <formula>0</formula>
    </cfRule>
  </conditionalFormatting>
  <conditionalFormatting sqref="N12:N18">
    <cfRule type="cellIs" dxfId="7" priority="12" stopIfTrue="1" operator="equal">
      <formula>0</formula>
    </cfRule>
  </conditionalFormatting>
  <conditionalFormatting sqref="M11">
    <cfRule type="cellIs" dxfId="6" priority="10" stopIfTrue="1" operator="equal">
      <formula>0</formula>
    </cfRule>
  </conditionalFormatting>
  <conditionalFormatting sqref="N11">
    <cfRule type="cellIs" dxfId="5" priority="9" stopIfTrue="1" operator="equal">
      <formula>0</formula>
    </cfRule>
  </conditionalFormatting>
  <conditionalFormatting sqref="O12:P18">
    <cfRule type="cellIs" dxfId="4" priority="8" stopIfTrue="1" operator="equal">
      <formula>0</formula>
    </cfRule>
  </conditionalFormatting>
  <conditionalFormatting sqref="O11:P11">
    <cfRule type="cellIs" dxfId="3" priority="7" stopIfTrue="1" operator="equal">
      <formula>0</formula>
    </cfRule>
  </conditionalFormatting>
  <conditionalFormatting sqref="K11">
    <cfRule type="cellIs" dxfId="2" priority="17" stopIfTrue="1" operator="equal">
      <formula>0</formula>
    </cfRule>
  </conditionalFormatting>
  <conditionalFormatting sqref="E12:J18 A11:D18">
    <cfRule type="cellIs" dxfId="1" priority="16" stopIfTrue="1" operator="equal">
      <formula>0</formula>
    </cfRule>
  </conditionalFormatting>
  <conditionalFormatting sqref="N11:N18">
    <cfRule type="dataBar" priority="5">
      <dataBar>
        <cfvo type="min"/>
        <cfvo type="max"/>
        <color rgb="FFFFB628"/>
      </dataBar>
      <extLst>
        <ext xmlns:x14="http://schemas.microsoft.com/office/spreadsheetml/2009/9/main" uri="{B025F937-C7B1-47D3-B67F-A62EFF666E3E}">
          <x14:id>{9801458E-849D-4C52-8AE9-0B0AE2122545}</x14:id>
        </ext>
      </extLst>
    </cfRule>
  </conditionalFormatting>
  <conditionalFormatting sqref="P11:P18">
    <cfRule type="dataBar" priority="6">
      <dataBar>
        <cfvo type="min"/>
        <cfvo type="max"/>
        <color rgb="FFFF555A"/>
      </dataBar>
      <extLst>
        <ext xmlns:x14="http://schemas.microsoft.com/office/spreadsheetml/2009/9/main" uri="{B025F937-C7B1-47D3-B67F-A62EFF666E3E}">
          <x14:id>{28E7F136-C4E6-4CEF-A6DC-66588DCBD832}</x14:id>
        </ext>
      </extLst>
    </cfRule>
  </conditionalFormatting>
  <conditionalFormatting sqref="L11:L18">
    <cfRule type="dataBar" priority="4">
      <dataBar>
        <cfvo type="min"/>
        <cfvo type="max"/>
        <color rgb="FFFFB628"/>
      </dataBar>
      <extLst>
        <ext xmlns:x14="http://schemas.microsoft.com/office/spreadsheetml/2009/9/main" uri="{B025F937-C7B1-47D3-B67F-A62EFF666E3E}">
          <x14:id>{4E6CA799-D525-4122-8BC4-2E946BA76CF1}</x14:id>
        </ext>
      </extLst>
    </cfRule>
  </conditionalFormatting>
  <conditionalFormatting sqref="M11:M18">
    <cfRule type="dataBar" priority="3">
      <dataBar>
        <cfvo type="min"/>
        <cfvo type="max"/>
        <color rgb="FFFFB628"/>
      </dataBar>
      <extLst>
        <ext xmlns:x14="http://schemas.microsoft.com/office/spreadsheetml/2009/9/main" uri="{B025F937-C7B1-47D3-B67F-A62EFF666E3E}">
          <x14:id>{B91A6CD0-F9B5-4154-9245-55D06F7CEB3E}</x14:id>
        </ext>
      </extLst>
    </cfRule>
  </conditionalFormatting>
  <conditionalFormatting sqref="O11:O18">
    <cfRule type="dataBar" priority="2">
      <dataBar>
        <cfvo type="min"/>
        <cfvo type="max"/>
        <color rgb="FFFFB628"/>
      </dataBar>
      <extLst>
        <ext xmlns:x14="http://schemas.microsoft.com/office/spreadsheetml/2009/9/main" uri="{B025F937-C7B1-47D3-B67F-A62EFF666E3E}">
          <x14:id>{3E98FDCB-EEF3-41DF-93AF-AF33AD02CA66}</x14:id>
        </ext>
      </extLst>
    </cfRule>
  </conditionalFormatting>
  <conditionalFormatting sqref="A19">
    <cfRule type="cellIs" dxfId="0" priority="1" stopIfTrue="1" operator="equal">
      <formula>0</formula>
    </cfRule>
  </conditionalFormatting>
  <hyperlinks>
    <hyperlink ref="A4" r:id="rId1" display="Based on the original calculator from Left C."/>
    <hyperlink ref="E4" r:id="rId2" display="Using the dosing schedule from SeaChem."/>
    <hyperlink ref="A3" r:id="rId3"/>
  </hyperlinks>
  <printOptions horizontalCentered="1" verticalCentered="1"/>
  <pageMargins left="0.75" right="0.75" top="1" bottom="1" header="0.5" footer="0.5"/>
  <pageSetup scale="80" orientation="landscape" horizontalDpi="300" verticalDpi="300" r:id="rId4"/>
  <headerFooter alignWithMargins="0"/>
  <extLst>
    <ext xmlns:x14="http://schemas.microsoft.com/office/spreadsheetml/2009/9/main" uri="{78C0D931-6437-407d-A8EE-F0AAD7539E65}">
      <x14:conditionalFormattings>
        <x14:conditionalFormatting xmlns:xm="http://schemas.microsoft.com/office/excel/2006/main">
          <x14:cfRule type="dataBar" id="{9801458E-849D-4C52-8AE9-0B0AE2122545}">
            <x14:dataBar minLength="0" maxLength="100" gradient="0">
              <x14:cfvo type="autoMin"/>
              <x14:cfvo type="autoMax"/>
              <x14:negativeFillColor rgb="FFFF0000"/>
              <x14:axisColor rgb="FF000000"/>
            </x14:dataBar>
          </x14:cfRule>
          <xm:sqref>N11:N18</xm:sqref>
        </x14:conditionalFormatting>
        <x14:conditionalFormatting xmlns:xm="http://schemas.microsoft.com/office/excel/2006/main">
          <x14:cfRule type="dataBar" id="{28E7F136-C4E6-4CEF-A6DC-66588DCBD832}">
            <x14:dataBar minLength="0" maxLength="100" gradient="0">
              <x14:cfvo type="autoMin"/>
              <x14:cfvo type="autoMax"/>
              <x14:negativeFillColor rgb="FFFF0000"/>
              <x14:axisColor rgb="FF000000"/>
            </x14:dataBar>
          </x14:cfRule>
          <xm:sqref>P11:P18</xm:sqref>
        </x14:conditionalFormatting>
        <x14:conditionalFormatting xmlns:xm="http://schemas.microsoft.com/office/excel/2006/main">
          <x14:cfRule type="dataBar" id="{4E6CA799-D525-4122-8BC4-2E946BA76CF1}">
            <x14:dataBar minLength="0" maxLength="100" gradient="0">
              <x14:cfvo type="autoMin"/>
              <x14:cfvo type="autoMax"/>
              <x14:negativeFillColor rgb="FFFF0000"/>
              <x14:axisColor rgb="FF000000"/>
            </x14:dataBar>
          </x14:cfRule>
          <xm:sqref>L11:L18</xm:sqref>
        </x14:conditionalFormatting>
        <x14:conditionalFormatting xmlns:xm="http://schemas.microsoft.com/office/excel/2006/main">
          <x14:cfRule type="dataBar" id="{B91A6CD0-F9B5-4154-9245-55D06F7CEB3E}">
            <x14:dataBar minLength="0" maxLength="100" gradient="0">
              <x14:cfvo type="autoMin"/>
              <x14:cfvo type="autoMax"/>
              <x14:negativeFillColor rgb="FFFF0000"/>
              <x14:axisColor rgb="FF000000"/>
            </x14:dataBar>
          </x14:cfRule>
          <xm:sqref>M11:M18</xm:sqref>
        </x14:conditionalFormatting>
        <x14:conditionalFormatting xmlns:xm="http://schemas.microsoft.com/office/excel/2006/main">
          <x14:cfRule type="dataBar" id="{3E98FDCB-EEF3-41DF-93AF-AF33AD02CA66}">
            <x14:dataBar minLength="0" maxLength="100" gradient="0">
              <x14:cfvo type="autoMin"/>
              <x14:cfvo type="autoMax"/>
              <x14:negativeFillColor rgb="FFFF0000"/>
              <x14:axisColor rgb="FF000000"/>
            </x14:dataBar>
          </x14:cfRule>
          <xm:sqref>O11:O18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Dosing - Flourish</vt:lpstr>
      <vt:lpstr>Dosing - Aquavitro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Seachem Freshwater Fish Medication Selector</dc:title>
  <dc:creator>Marios Alexandrou</dc:creator>
  <cp:lastModifiedBy>Marios Alexandrou</cp:lastModifiedBy>
  <dcterms:created xsi:type="dcterms:W3CDTF">2016-04-02T06:08:39Z</dcterms:created>
  <dcterms:modified xsi:type="dcterms:W3CDTF">2017-03-17T22:10:35Z</dcterms:modified>
</cp:coreProperties>
</file>